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330"/>
  <workbookPr filterPrivacy="1"/>
  <xr:revisionPtr revIDLastSave="0" documentId="8_{90DB26EB-E74F-4124-9C34-2B769A49D392}" xr6:coauthVersionLast="47" xr6:coauthVersionMax="47" xr10:uidLastSave="{00000000-0000-0000-0000-000000000000}"/>
  <bookViews>
    <workbookView xWindow="-120" yWindow="-120" windowWidth="29040" windowHeight="15840"/>
  </bookViews>
  <sheets>
    <sheet name="Información ratios" sheetId="2" r:id="rId1"/>
    <sheet name="RATIOS FINANCIEROS" sheetId="1"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6" i="1" l="1"/>
  <c r="C16" i="1"/>
  <c r="H16" i="1"/>
  <c r="D33" i="1"/>
  <c r="C33" i="1"/>
  <c r="D32" i="1"/>
  <c r="I32" i="1"/>
  <c r="C32" i="1"/>
  <c r="H32" i="1"/>
  <c r="D31" i="1"/>
  <c r="C31" i="1"/>
  <c r="H31" i="1"/>
  <c r="D29" i="1"/>
  <c r="C29" i="1"/>
  <c r="H29" i="1"/>
  <c r="D27" i="1"/>
  <c r="C27" i="1"/>
  <c r="D26" i="1"/>
  <c r="C26" i="1"/>
  <c r="D25" i="1"/>
  <c r="C25" i="1"/>
  <c r="D23" i="1"/>
  <c r="C23" i="1"/>
  <c r="I23" i="1"/>
  <c r="D21" i="1"/>
  <c r="C21" i="1"/>
  <c r="D19" i="1"/>
  <c r="C19" i="1"/>
  <c r="D18" i="1"/>
  <c r="C18" i="1"/>
  <c r="I18" i="1"/>
  <c r="E18" i="1"/>
  <c r="B11" i="1"/>
  <c r="I31" i="1"/>
  <c r="G31" i="1"/>
  <c r="I27" i="1"/>
  <c r="F27" i="1"/>
  <c r="I19" i="1"/>
  <c r="E19" i="1"/>
  <c r="I25" i="1"/>
  <c r="I29" i="1"/>
  <c r="I33" i="1"/>
  <c r="F33" i="1"/>
  <c r="G27" i="1"/>
  <c r="H27" i="1"/>
  <c r="F18" i="1"/>
  <c r="F23" i="1"/>
  <c r="G23" i="1"/>
  <c r="E27" i="1"/>
  <c r="H18" i="1"/>
  <c r="G18" i="1"/>
  <c r="I21" i="1"/>
  <c r="E21" i="1"/>
  <c r="I26" i="1"/>
  <c r="F26" i="1"/>
  <c r="E32" i="1"/>
  <c r="F32" i="1"/>
  <c r="G32" i="1"/>
  <c r="F29" i="1"/>
  <c r="G29" i="1"/>
  <c r="E29" i="1"/>
  <c r="G33" i="1"/>
  <c r="E26" i="1"/>
  <c r="H26" i="1"/>
  <c r="F25" i="1"/>
  <c r="G25" i="1"/>
  <c r="E25" i="1"/>
  <c r="H25" i="1"/>
  <c r="H33" i="1"/>
  <c r="H23" i="1"/>
  <c r="E23" i="1"/>
  <c r="F31" i="1"/>
  <c r="E16" i="1"/>
  <c r="E31" i="1"/>
  <c r="I16" i="1"/>
  <c r="F19" i="1"/>
  <c r="E33" i="1"/>
  <c r="F21" i="1"/>
  <c r="G19" i="1"/>
  <c r="G21" i="1"/>
  <c r="H19" i="1"/>
  <c r="H21" i="1"/>
  <c r="G26" i="1"/>
  <c r="F16" i="1"/>
  <c r="G16" i="1"/>
</calcChain>
</file>

<file path=xl/sharedStrings.xml><?xml version="1.0" encoding="utf-8"?>
<sst xmlns="http://schemas.openxmlformats.org/spreadsheetml/2006/main" count="66" uniqueCount="59">
  <si>
    <t>BALANCE</t>
  </si>
  <si>
    <t>PERDIDAS Y GANANCIAS</t>
  </si>
  <si>
    <t>ACTIVO CORRIENTE</t>
  </si>
  <si>
    <t>GASTOS DE PERSONAL</t>
  </si>
  <si>
    <t>PASIVO CORRIENTE</t>
  </si>
  <si>
    <t>IMPORTE NETO CIFRA NEGOCIOS</t>
  </si>
  <si>
    <t>EFECTIVO Y OTROS ACTIVOS LIQUIDOS EQUIVALENTES</t>
  </si>
  <si>
    <t>RESULTADO DEL EJERCICIO</t>
  </si>
  <si>
    <t>PASIVO NO CORRIENTE</t>
  </si>
  <si>
    <t>AMORTIZACION DEL INMOVILIZADO</t>
  </si>
  <si>
    <t>PATRIMONIO NETO</t>
  </si>
  <si>
    <t>APROVISIONAMIENTOS</t>
  </si>
  <si>
    <t>TOTAL ACTIVO</t>
  </si>
  <si>
    <t>PLANTILLA MEDIA</t>
  </si>
  <si>
    <t>R  A  T  I  O  S</t>
  </si>
  <si>
    <t>RATIO DE EQUILIBRIO</t>
  </si>
  <si>
    <t>RATIOS DE PRODUCTIVIDAD</t>
  </si>
  <si>
    <t>COSTE MEDIO POR TRABAJADOR</t>
  </si>
  <si>
    <t>PRODUCTIVIDAD DEL FACTOR TRABAJO</t>
  </si>
  <si>
    <t>CASH FLOW</t>
  </si>
  <si>
    <t>RATIO DE ACTIVIDAD</t>
  </si>
  <si>
    <t>CRECIMIENTO DE LAS VENTAS</t>
  </si>
  <si>
    <t>RATIO DE RENTABILIDAD</t>
  </si>
  <si>
    <t>EVOLUCIÓN BENEFICIO NETO</t>
  </si>
  <si>
    <t>RENTABILIDAD SOBRE ACTIVOS</t>
  </si>
  <si>
    <t>RENTABILIDAD FINANCIERA</t>
  </si>
  <si>
    <t>RATIO DE LIQUIDEZ</t>
  </si>
  <si>
    <t>DISPONIBILIDAD ORDINARIA(Liquid.inmdta.)</t>
  </si>
  <si>
    <t>RATIOS DE SOLVENCIA</t>
  </si>
  <si>
    <t>ENDEUDAMIENTO</t>
  </si>
  <si>
    <t>SOLVENCIA ESTRICTA</t>
  </si>
  <si>
    <t>DE GARANTIA</t>
  </si>
  <si>
    <t>Un análisis contable requiere tener en cuenta la comparativa de muchas cifras con las salvedaes de sectores y momentos económicos.  Lo que aquí trataremos con estas ratios es tener una idea primera de la situación económica de la empresa y que si sus resultados presentan alguna alarma requerirán posterior análisis más profundo por especialistas. En algunos casos el análisis de una ratio puede inducir a error, por lo que muchas veces se debe recurrir a la utilización conjunta de varias ratios para la compresión adecuada de una situación.</t>
  </si>
  <si>
    <t>Su valor en términos generales debe ser positivo, es decir, el Activo Corriente debe ser mayor que el Pasivo Corriente. Si el Activo Corriente es inferior refleja una posición de insolvencia o falta de liquidez a corto plazo; aunque hay sectores que pueden funcionar con fondo de maniobra negativo, como por ejemplo, los hipermercados. Un Fondo de Maniobra negativo es situación de alerta y requiere investigación de otras ratios.</t>
  </si>
  <si>
    <t>Ratio que trata de medir el coste laboral de la empresa, su resultado se expresa en unidades monetarias. El personal que debe de figurar es la plantilla media del ejercicio, considerada esta como el número de empleados fijos más los eventuales anualizados. Según la ETCL del Instituto de Estadística el coste laboral medio en España subió un 3,6% en el tercer trimestre de 2008 con respecto al mismo período del año 2007.</t>
  </si>
  <si>
    <t>Indica el incremento de la productividad. De modo que si la productividad se ha incrementado por encima del coste medio por trabajaor, y la empresa obtiene beneficios, las reivindicaciones en la negociación deberán ir orientadas a alcanzar incrementos en los gastos de personal para que se equiparen a los obtenidos en la productividad.</t>
  </si>
  <si>
    <t>Flujo de caja o recursos generados por la empresa y mide la capacidad de la sociedad de generar fondos, por lo tanto, es una medida de la autofinanciación de la empresa. Es un indicador más fiable que el Resultado del ejercicio, ya que excluye las amortizaciones y las provisiones, que suelen ser partidas donde las empresas tienen cierto margen de fluctuación de importes</t>
  </si>
  <si>
    <t>Nos indica la evolución de las ventas. En definitiva si se vende más que el año pasado.</t>
  </si>
  <si>
    <t>Nos indica si los beneficios finales aumentan o disminuyen. Crecimientos de beneficios amplios propician que hay que intentar el incremento de gastos de personal. Aunque en la situación de crisis actual lo normal es tener menos beneficios que en 2007, lo que en la mayoría de casos no significa pérdidas sino ganar menos.</t>
  </si>
  <si>
    <t>RATIO DE RENTABILIDAD SOBRE ACTIVOS</t>
  </si>
  <si>
    <t>Ratio que mide la rentabilidad de los activos de una empresa, estableciendo para ello una relación entre los beneficios netos y los activos totales de la sociedad.</t>
  </si>
  <si>
    <t>Nos indica la rentabilidad que obtiene la empresa de sus recursos propios. Cuanto mayor sea, mejor.</t>
  </si>
  <si>
    <t>RATIO DE DISPONIBILIDAD ORDINARIA</t>
  </si>
  <si>
    <t>Indica si la empresa tiene suficientes disponibilidades para cubrir las deudas a corto plazo.</t>
  </si>
  <si>
    <t>El resultado óptimo se considera que está entre 0.06 y 0.15</t>
  </si>
  <si>
    <t>RATIO DE ENDEUDAMIENTO</t>
  </si>
  <si>
    <t>Es un indicador del grado de autonomía financiera de la empresas, ya que se relaciona el importe de las fuentes de financiación ajenas y que, por tanto, se han de devolver, con la cuantía de los recursos propios. En principio, cuanto mayor sea el Ratio de endeudamiento, mayor será la dependencia de la empresa con respecto a los suministradores de capital, y más comprometida será su situación financiera. Puede hablarse de óptimo si la cifra estáentre 1 y 1,5.</t>
  </si>
  <si>
    <t>RATIO DE SOLVENCIA ESTRICTA</t>
  </si>
  <si>
    <t>Es la capacidad de la empresa para hacer frente a sus pagos en el corto plazo (1 año)</t>
  </si>
  <si>
    <t>Lo ideal es que esta cifra esté entre 1,5 y 2.</t>
  </si>
  <si>
    <t>Si el resultado del ratio es inferior a 2 indicará cierta tensión financiera. Si es inferior a 1, la empresa puede hallarse en concurso de acreedores (suspensión de pagos) . Por el contrario, si el resultado es muy superior a 2, indicará que la empresa dispone de una solvencia excesiva, lo que mermará su rentabilidad.</t>
  </si>
  <si>
    <t>RATIO DE GARANTIA</t>
  </si>
  <si>
    <t>Muestra la capacidad de la empresa para hacer frente a sus obligaciones con sus acreedores y prestamistas exteriores. Este ratio relaciona todo lo que se posee con todo lo que se debe.</t>
  </si>
  <si>
    <t>El resultado normal debe estar entre 1.5 y 2.5</t>
  </si>
  <si>
    <t>Si el resultado es inferior al normal significa que la empresa depende demasiado de sus acreedores con el peligro de una quiebra a medida que se acerca a 1</t>
  </si>
  <si>
    <t>Por el contrario, si el resultado es muy superior a 2.5, quiere decir que la empresa no recurre al crédito, tal vez porque su capital es excesivo y, por tanto, improductivo.</t>
  </si>
  <si>
    <t>FONDO DE MANIOBRA / CAPITAL DE TRABAJO</t>
  </si>
  <si>
    <t>CAPITAL DE TRABAJO (fondo de maniobra)</t>
  </si>
  <si>
    <t>% 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</si>
</sst>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 ;[Red]\-#,##0\ "/>
    <numFmt numFmtId="165" formatCode="#,##0.00_ ;[Red]\-#,##0.00\ "/>
    <numFmt numFmtId="166" formatCode="#,##0.0000_ ;[Red]\-#,##0.0000\ "/>
  </numFmts>
  <fonts count="17" x14ac:knownFonts="1">
    <font>
      <sz val="11"/>
      <color theme="1"/>
      <name val="Calibri"/>
      <family val="2"/>
      <scheme val="minor"/>
    </font>
    <font>
      <b/>
      <sz val="9"/>
      <name val="Open Sans"/>
      <family val="2"/>
    </font>
    <font>
      <sz val="11"/>
      <name val="Open Sans"/>
      <family val="2"/>
    </font>
    <font>
      <sz val="12"/>
      <name val="Open Sans"/>
      <family val="2"/>
    </font>
    <font>
      <sz val="11"/>
      <color theme="1"/>
      <name val="Open Sans"/>
      <family val="2"/>
    </font>
    <font>
      <sz val="11"/>
      <color theme="0"/>
      <name val="Open Sans"/>
      <family val="2"/>
    </font>
    <font>
      <sz val="10"/>
      <color theme="0"/>
      <name val="Open Sans"/>
      <family val="2"/>
    </font>
    <font>
      <b/>
      <sz val="14"/>
      <color theme="0"/>
      <name val="Open Sans"/>
      <family val="2"/>
    </font>
    <font>
      <b/>
      <sz val="12"/>
      <color theme="0"/>
      <name val="Open Sans"/>
      <family val="2"/>
    </font>
    <font>
      <b/>
      <sz val="11"/>
      <color theme="0"/>
      <name val="Open Sans"/>
      <family val="2"/>
    </font>
    <font>
      <sz val="11"/>
      <color theme="1" tint="0.34998626667073579"/>
      <name val="Open Sans"/>
      <family val="2"/>
    </font>
    <font>
      <b/>
      <sz val="10"/>
      <color theme="0"/>
      <name val="Open Sans"/>
      <family val="2"/>
    </font>
    <font>
      <sz val="10"/>
      <color theme="1" tint="0.34998626667073579"/>
      <name val="Open Sans"/>
      <family val="2"/>
    </font>
    <font>
      <b/>
      <sz val="12"/>
      <color theme="1" tint="0.34998626667073579"/>
      <name val="Open Sans"/>
      <family val="2"/>
    </font>
    <font>
      <sz val="10"/>
      <color theme="1"/>
      <name val="Open Sans"/>
      <family val="2"/>
    </font>
    <font>
      <b/>
      <sz val="10"/>
      <color theme="1"/>
      <name val="Open Sans"/>
      <family val="2"/>
    </font>
    <font>
      <b/>
      <sz val="11"/>
      <color theme="1" tint="0.34998626667073579"/>
      <name val="Open Sans"/>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34998626667073579"/>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5" tint="0.79998168889431442"/>
        <bgColor indexed="64"/>
      </patternFill>
    </fill>
  </fills>
  <borders count="1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diagonal/>
    </border>
    <border>
      <left style="thin">
        <color theme="0"/>
      </left>
      <right/>
      <top/>
      <bottom style="thin">
        <color theme="0"/>
      </bottom>
      <diagonal/>
    </border>
    <border>
      <left style="thin">
        <color theme="0"/>
      </left>
      <right/>
      <top/>
      <bottom/>
      <diagonal/>
    </border>
    <border>
      <left/>
      <right style="medium">
        <color theme="0"/>
      </right>
      <top style="medium">
        <color theme="0"/>
      </top>
      <bottom style="medium">
        <color theme="0"/>
      </bottom>
      <diagonal/>
    </border>
  </borders>
  <cellStyleXfs count="1">
    <xf numFmtId="0" fontId="0" fillId="0" borderId="0"/>
  </cellStyleXfs>
  <cellXfs count="76">
    <xf numFmtId="0" fontId="0" fillId="0" borderId="0" xfId="0"/>
    <xf numFmtId="0" fontId="4" fillId="0" borderId="0" xfId="0" applyFont="1"/>
    <xf numFmtId="0" fontId="4" fillId="0" borderId="0" xfId="0" applyFont="1" applyFill="1"/>
    <xf numFmtId="0" fontId="4" fillId="0" borderId="0" xfId="0" applyFont="1" applyFill="1" applyBorder="1"/>
    <xf numFmtId="164" fontId="1" fillId="0" borderId="0" xfId="0" applyNumberFormat="1" applyFont="1" applyFill="1" applyBorder="1" applyAlignment="1">
      <alignment horizontal="center"/>
    </xf>
    <xf numFmtId="164" fontId="4" fillId="0" borderId="0" xfId="0" applyNumberFormat="1" applyFont="1" applyFill="1" applyBorder="1" applyAlignment="1">
      <alignment horizontal="center"/>
    </xf>
    <xf numFmtId="0" fontId="5" fillId="3" borderId="0" xfId="0" applyFont="1" applyFill="1"/>
    <xf numFmtId="2" fontId="6" fillId="3" borderId="0" xfId="0" applyNumberFormat="1" applyFont="1" applyFill="1" applyBorder="1"/>
    <xf numFmtId="2" fontId="6" fillId="3" borderId="0" xfId="0" applyNumberFormat="1" applyFont="1" applyFill="1" applyBorder="1" applyAlignment="1">
      <alignment horizontal="center"/>
    </xf>
    <xf numFmtId="0" fontId="5" fillId="3" borderId="0" xfId="0" applyFont="1" applyFill="1" applyAlignment="1">
      <alignment vertical="center"/>
    </xf>
    <xf numFmtId="0" fontId="4" fillId="0" borderId="0" xfId="0" applyFont="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5"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3" xfId="0" applyFont="1" applyFill="1" applyBorder="1" applyAlignment="1">
      <alignment horizontal="center" vertical="center"/>
    </xf>
    <xf numFmtId="0" fontId="10" fillId="7" borderId="4" xfId="0" applyFont="1" applyFill="1" applyBorder="1" applyAlignment="1">
      <alignment vertical="center"/>
    </xf>
    <xf numFmtId="164" fontId="10" fillId="3" borderId="5" xfId="0" applyNumberFormat="1" applyFont="1" applyFill="1" applyBorder="1" applyAlignment="1">
      <alignment vertical="center"/>
    </xf>
    <xf numFmtId="0" fontId="4" fillId="0" borderId="0" xfId="0" applyFont="1" applyFill="1" applyAlignment="1">
      <alignment vertical="center"/>
    </xf>
    <xf numFmtId="164" fontId="10" fillId="3" borderId="5" xfId="0" applyNumberFormat="1" applyFont="1" applyFill="1" applyBorder="1" applyAlignment="1">
      <alignment horizontal="center" vertical="center"/>
    </xf>
    <xf numFmtId="0" fontId="11" fillId="5" borderId="0" xfId="0" applyFont="1" applyFill="1" applyAlignment="1">
      <alignment horizontal="left" vertical="center"/>
    </xf>
    <xf numFmtId="0" fontId="4" fillId="3" borderId="0" xfId="0" applyFont="1" applyFill="1"/>
    <xf numFmtId="164" fontId="10" fillId="3" borderId="0" xfId="0" applyNumberFormat="1" applyFont="1" applyFill="1" applyBorder="1" applyAlignment="1">
      <alignment horizontal="center" vertical="center"/>
    </xf>
    <xf numFmtId="0" fontId="12" fillId="0" borderId="0" xfId="0" applyFont="1" applyFill="1" applyAlignment="1">
      <alignment horizontal="left" vertical="center" wrapText="1"/>
    </xf>
    <xf numFmtId="165" fontId="10" fillId="3" borderId="0" xfId="0" applyNumberFormat="1" applyFont="1" applyFill="1" applyBorder="1" applyAlignment="1">
      <alignment horizontal="center" vertical="center"/>
    </xf>
    <xf numFmtId="166" fontId="10" fillId="3" borderId="0" xfId="0" applyNumberFormat="1" applyFont="1" applyFill="1" applyBorder="1" applyAlignment="1">
      <alignment horizontal="center" vertical="center"/>
    </xf>
    <xf numFmtId="0" fontId="12" fillId="7" borderId="4" xfId="0" applyFont="1" applyFill="1" applyBorder="1" applyAlignment="1">
      <alignment horizontal="left" vertical="center"/>
    </xf>
    <xf numFmtId="0" fontId="12" fillId="7" borderId="6" xfId="0" applyFont="1" applyFill="1" applyBorder="1" applyAlignment="1">
      <alignment horizontal="left" vertical="center"/>
    </xf>
    <xf numFmtId="164" fontId="10" fillId="8" borderId="0" xfId="0" applyNumberFormat="1" applyFont="1" applyFill="1" applyBorder="1" applyAlignment="1">
      <alignment horizontal="center" vertical="center"/>
    </xf>
    <xf numFmtId="0" fontId="12" fillId="7" borderId="7" xfId="0" applyFont="1" applyFill="1" applyBorder="1" applyAlignment="1">
      <alignment horizontal="left" vertical="center"/>
    </xf>
    <xf numFmtId="0" fontId="12" fillId="7" borderId="8" xfId="0" applyFont="1" applyFill="1" applyBorder="1" applyAlignment="1">
      <alignment horizontal="left" vertical="center"/>
    </xf>
    <xf numFmtId="0" fontId="11" fillId="5" borderId="0" xfId="0" applyFont="1" applyFill="1" applyBorder="1" applyAlignment="1">
      <alignment horizontal="left" vertical="center"/>
    </xf>
    <xf numFmtId="0" fontId="4" fillId="0" borderId="0" xfId="0" applyFont="1" applyBorder="1"/>
    <xf numFmtId="165" fontId="10" fillId="8" borderId="0" xfId="0" applyNumberFormat="1" applyFont="1" applyFill="1" applyBorder="1" applyAlignment="1">
      <alignment horizontal="center" vertical="center"/>
    </xf>
    <xf numFmtId="0" fontId="4" fillId="0" borderId="0"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2" fillId="0" borderId="0" xfId="0" applyFont="1" applyAlignment="1">
      <alignment vertical="center"/>
    </xf>
    <xf numFmtId="0" fontId="10" fillId="0" borderId="0" xfId="0" applyFont="1" applyBorder="1" applyAlignment="1">
      <alignment vertical="center"/>
    </xf>
    <xf numFmtId="0" fontId="12" fillId="0" borderId="0" xfId="0" applyFont="1" applyFill="1" applyBorder="1" applyAlignment="1">
      <alignment horizontal="left" vertical="center" wrapText="1"/>
    </xf>
    <xf numFmtId="0" fontId="9" fillId="6" borderId="0" xfId="0" applyFont="1" applyFill="1" applyBorder="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vertical="center"/>
    </xf>
    <xf numFmtId="0" fontId="10" fillId="3" borderId="0" xfId="0" applyFont="1" applyFill="1" applyBorder="1" applyAlignment="1">
      <alignment horizontal="left" wrapText="1"/>
    </xf>
    <xf numFmtId="0" fontId="4" fillId="3" borderId="0" xfId="0" applyFont="1" applyFill="1" applyBorder="1" applyAlignment="1">
      <alignment horizontal="center" vertical="center"/>
    </xf>
    <xf numFmtId="0" fontId="10" fillId="3" borderId="0" xfId="0" applyFont="1" applyFill="1" applyBorder="1" applyAlignment="1">
      <alignment horizontal="center"/>
    </xf>
    <xf numFmtId="0" fontId="13"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vertical="center"/>
    </xf>
    <xf numFmtId="164" fontId="4" fillId="3" borderId="0" xfId="0" applyNumberFormat="1" applyFont="1" applyFill="1" applyBorder="1" applyAlignment="1">
      <alignment horizontal="center"/>
    </xf>
    <xf numFmtId="0" fontId="10" fillId="3" borderId="0" xfId="0" applyFont="1" applyFill="1" applyBorder="1" applyAlignment="1">
      <alignment horizontal="left" vertical="center" wrapText="1"/>
    </xf>
    <xf numFmtId="165" fontId="4" fillId="3" borderId="0" xfId="0" applyNumberFormat="1" applyFont="1" applyFill="1" applyBorder="1" applyAlignment="1">
      <alignment horizontal="center"/>
    </xf>
    <xf numFmtId="0" fontId="14" fillId="0" borderId="0" xfId="0" applyFont="1" applyAlignment="1">
      <alignment vertical="center"/>
    </xf>
    <xf numFmtId="0" fontId="14" fillId="0" borderId="0" xfId="0" applyFont="1" applyFill="1" applyAlignment="1">
      <alignment vertical="center"/>
    </xf>
    <xf numFmtId="0" fontId="14" fillId="0" borderId="0" xfId="0" applyFont="1" applyFill="1" applyAlignment="1">
      <alignment vertical="center" wrapText="1"/>
    </xf>
    <xf numFmtId="0" fontId="14" fillId="0" borderId="0" xfId="0" applyFont="1" applyAlignment="1">
      <alignment vertical="center" wrapText="1"/>
    </xf>
    <xf numFmtId="0" fontId="15" fillId="0" borderId="0" xfId="0" applyFont="1" applyFill="1" applyAlignment="1">
      <alignment vertical="center"/>
    </xf>
    <xf numFmtId="0" fontId="15" fillId="0" borderId="0" xfId="0" applyFont="1" applyAlignment="1">
      <alignment vertical="center"/>
    </xf>
    <xf numFmtId="0" fontId="15" fillId="0" borderId="0" xfId="0" applyFont="1" applyFill="1" applyAlignment="1">
      <alignment vertical="center" wrapText="1"/>
    </xf>
    <xf numFmtId="0" fontId="15" fillId="0" borderId="0" xfId="0" applyFont="1" applyAlignment="1">
      <alignment vertical="center" wrapText="1"/>
    </xf>
    <xf numFmtId="0" fontId="16" fillId="7" borderId="0" xfId="0" applyFont="1" applyFill="1" applyAlignment="1">
      <alignment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11" fillId="5" borderId="9" xfId="0" applyFont="1" applyFill="1" applyBorder="1" applyAlignment="1">
      <alignment horizontal="left" vertical="center"/>
    </xf>
    <xf numFmtId="0" fontId="14" fillId="0" borderId="0" xfId="0" applyFont="1" applyBorder="1" applyAlignment="1">
      <alignment vertical="center"/>
    </xf>
    <xf numFmtId="0" fontId="14" fillId="0" borderId="0" xfId="0" applyFont="1" applyBorder="1" applyAlignment="1">
      <alignment vertical="center" wrapText="1"/>
    </xf>
    <xf numFmtId="0" fontId="15" fillId="0" borderId="0" xfId="0" applyFont="1" applyBorder="1" applyAlignment="1">
      <alignment vertical="center"/>
    </xf>
    <xf numFmtId="0" fontId="8" fillId="5" borderId="4" xfId="0" applyFont="1" applyFill="1" applyBorder="1" applyAlignment="1">
      <alignment horizontal="center" vertical="center"/>
    </xf>
    <xf numFmtId="0" fontId="8" fillId="5" borderId="2" xfId="0" applyFont="1" applyFill="1" applyBorder="1" applyAlignment="1">
      <alignment horizontal="center" vertical="center"/>
    </xf>
    <xf numFmtId="0" fontId="7" fillId="4" borderId="0" xfId="0" applyFont="1" applyFill="1" applyAlignment="1">
      <alignment horizontal="center" vertical="center"/>
    </xf>
    <xf numFmtId="0" fontId="12" fillId="0" borderId="0" xfId="0" applyFont="1" applyBorder="1" applyAlignment="1">
      <alignment vertical="center" wrapText="1"/>
    </xf>
  </cellXfs>
  <cellStyles count="1">
    <cellStyle name="Normal" xfId="0" builtinId="0"/>
  </cellStyles>
  <dxfs count="11">
    <dxf>
      <font>
        <b val="0"/>
        <i val="0"/>
        <color indexed="9"/>
        <name val="Calibri Light"/>
        <family val="2"/>
        <scheme val="none"/>
      </font>
      <fill>
        <patternFill>
          <bgColor theme="1" tint="0.499984740745262"/>
        </patternFill>
      </fill>
    </dxf>
    <dxf>
      <font>
        <b val="0"/>
        <i val="0"/>
        <color indexed="9"/>
        <name val="Calibri Light"/>
        <family val="2"/>
        <scheme val="none"/>
      </font>
      <fill>
        <patternFill>
          <bgColor theme="1" tint="0.499984740745262"/>
        </patternFill>
      </fill>
    </dxf>
    <dxf>
      <font>
        <b val="0"/>
        <i val="0"/>
        <color indexed="9"/>
        <name val="Calibri Light"/>
        <family val="2"/>
        <scheme val="none"/>
      </font>
      <fill>
        <patternFill>
          <bgColor theme="1" tint="0.499984740745262"/>
        </patternFill>
      </fill>
    </dxf>
    <dxf>
      <font>
        <b val="0"/>
        <i val="0"/>
        <color indexed="9"/>
        <name val="Calibri Light"/>
        <family val="2"/>
        <scheme val="none"/>
      </font>
      <fill>
        <patternFill>
          <bgColor theme="1" tint="0.499984740745262"/>
        </patternFill>
      </fill>
    </dxf>
    <dxf>
      <font>
        <b val="0"/>
        <i val="0"/>
        <color indexed="9"/>
        <name val="Calibri Light"/>
        <family val="2"/>
        <scheme val="none"/>
      </font>
      <fill>
        <patternFill>
          <bgColor theme="1" tint="0.499984740745262"/>
        </patternFill>
      </fill>
    </dxf>
    <dxf>
      <font>
        <b val="0"/>
        <i val="0"/>
        <color indexed="9"/>
        <name val="Calibri Light"/>
        <family val="2"/>
        <scheme val="none"/>
      </font>
      <fill>
        <patternFill>
          <bgColor theme="1" tint="0.499984740745262"/>
        </patternFill>
      </fill>
    </dxf>
    <dxf>
      <font>
        <b val="0"/>
        <i val="0"/>
        <color indexed="9"/>
        <name val="Calibri Light"/>
        <family val="2"/>
        <scheme val="none"/>
      </font>
      <fill>
        <patternFill>
          <bgColor theme="1" tint="0.499984740745262"/>
        </patternFill>
      </fill>
    </dxf>
    <dxf>
      <font>
        <b val="0"/>
        <i val="0"/>
        <color indexed="9"/>
        <name val="Calibri Light"/>
        <family val="2"/>
        <scheme val="none"/>
      </font>
      <fill>
        <patternFill>
          <bgColor theme="1" tint="0.499984740745262"/>
        </patternFill>
      </fill>
    </dxf>
    <dxf>
      <font>
        <b val="0"/>
        <i val="0"/>
        <color indexed="9"/>
        <name val="Calibri Light"/>
        <family val="2"/>
        <scheme val="none"/>
      </font>
      <fill>
        <patternFill>
          <bgColor theme="6" tint="-0.24994659260841701"/>
        </patternFill>
      </fill>
    </dxf>
    <dxf>
      <font>
        <b/>
        <i val="0"/>
        <color indexed="9"/>
        <name val="Calibri Light"/>
        <family val="2"/>
        <scheme val="none"/>
      </font>
      <fill>
        <patternFill>
          <bgColor rgb="FFFC887B"/>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https://shop.emprendepyme.net/categoria-producto/presentaciones?utm_source=emprendepyme.net&amp;utm_medium=recurso_gratuito&amp;utm_campaign=offline&amp;utm_term=calculadora_capital_trabajo" TargetMode="External"/><Relationship Id="rId18" Type="http://schemas.openxmlformats.org/officeDocument/2006/relationships/image" Target="../media/image9.jpg"/><Relationship Id="rId3" Type="http://schemas.openxmlformats.org/officeDocument/2006/relationships/hyperlink" Target="https://www.youtube.com/channel/UCmUiRFV3AoqCFc-2ONNRibg/videos" TargetMode="External"/><Relationship Id="rId7" Type="http://schemas.openxmlformats.org/officeDocument/2006/relationships/hyperlink" Target="https://www.facebook.com/emprendepymenet" TargetMode="External"/><Relationship Id="rId12" Type="http://schemas.openxmlformats.org/officeDocument/2006/relationships/image" Target="../media/image6.jpg"/><Relationship Id="rId17" Type="http://schemas.openxmlformats.org/officeDocument/2006/relationships/hyperlink" Target="https://www.emprendepyme.net/recursos?utm_source=emprendepyme.net&amp;utm_medium=recurso_gratuito&amp;utm_campaign=offline&amp;utm_term=calculadora_capital_trabajo" TargetMode="External"/><Relationship Id="rId2" Type="http://schemas.openxmlformats.org/officeDocument/2006/relationships/image" Target="../media/image1.png"/><Relationship Id="rId16" Type="http://schemas.openxmlformats.org/officeDocument/2006/relationships/image" Target="../media/image8.jpg"/><Relationship Id="rId1" Type="http://schemas.openxmlformats.org/officeDocument/2006/relationships/hyperlink" Target="https://shop.emprendepyme.net/?utm_source=emprendepyme.net&amp;utm_medium=recurso_gratuito&amp;utm_campaign=offline&amp;utm_term=calculadora_capital_trabajo" TargetMode="External"/><Relationship Id="rId6" Type="http://schemas.openxmlformats.org/officeDocument/2006/relationships/image" Target="../media/image3.png"/><Relationship Id="rId11" Type="http://schemas.openxmlformats.org/officeDocument/2006/relationships/hyperlink" Target="https://shop.emprendepyme.net/categoria-producto/cursos?utm_source=emprendepyme.net&amp;utm_medium=recurso_gratuito&amp;utm_campaign=offline&amp;utm_term=calculadora_capital_trabajo" TargetMode="External"/><Relationship Id="rId5" Type="http://schemas.openxmlformats.org/officeDocument/2006/relationships/hyperlink" Target="https://www.linkedin.com/company/emprendepyme/" TargetMode="External"/><Relationship Id="rId15" Type="http://schemas.openxmlformats.org/officeDocument/2006/relationships/hyperlink" Target="https://shop.emprendepyme.net/categoria-producto/plantillas-empresa?utm_source=emprendepyme.net&amp;utm_medium=recurso_gratuito&amp;utm_campaign=offline&amp;utm_term=calculadora_capital_trabajo" TargetMode="External"/><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https://www.pinterest.es/emprendepyme/_saved/" TargetMode="External"/><Relationship Id="rId14" Type="http://schemas.openxmlformats.org/officeDocument/2006/relationships/image" Target="../media/image7.jpg"/></Relationships>
</file>

<file path=xl/drawings/_rels/drawing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hyperlink" Target="https://shop.emprendepyme.net/producto/plantilla-analisis-del-blance-de-situacion?utm_source=emprendepyme.net&amp;utm_medium=recurso_gratuito&amp;utm_campaign=offline&amp;utm_term=calculadora_capital_trabaj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105833</xdr:rowOff>
    </xdr:from>
    <xdr:to>
      <xdr:col>0</xdr:col>
      <xdr:colOff>3555225</xdr:colOff>
      <xdr:row>2</xdr:row>
      <xdr:rowOff>294935</xdr:rowOff>
    </xdr:to>
    <xdr:pic>
      <xdr:nvPicPr>
        <xdr:cNvPr id="8" name="Imagen 7">
          <a:hlinkClick xmlns:r="http://schemas.openxmlformats.org/officeDocument/2006/relationships" r:id="rId1" tooltip="Visita la tienda de emprendepyme"/>
          <a:extLst>
            <a:ext uri="{FF2B5EF4-FFF2-40B4-BE49-F238E27FC236}">
              <a16:creationId xmlns:a16="http://schemas.microsoft.com/office/drawing/2014/main" id="{7804BFF7-9B9C-439D-AB33-1B9E01666E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0" y="105833"/>
          <a:ext cx="3269475" cy="1099269"/>
        </a:xfrm>
        <a:prstGeom prst="rect">
          <a:avLst/>
        </a:prstGeom>
      </xdr:spPr>
    </xdr:pic>
    <xdr:clientData/>
  </xdr:twoCellAnchor>
  <xdr:twoCellAnchor>
    <xdr:from>
      <xdr:col>0</xdr:col>
      <xdr:colOff>573901</xdr:colOff>
      <xdr:row>2</xdr:row>
      <xdr:rowOff>205569</xdr:rowOff>
    </xdr:from>
    <xdr:to>
      <xdr:col>0</xdr:col>
      <xdr:colOff>3374251</xdr:colOff>
      <xdr:row>3</xdr:row>
      <xdr:rowOff>272244</xdr:rowOff>
    </xdr:to>
    <xdr:sp macro="" textlink="">
      <xdr:nvSpPr>
        <xdr:cNvPr id="9" name="Rectángulo: esquinas redondeadas 8">
          <a:hlinkClick xmlns:r="http://schemas.openxmlformats.org/officeDocument/2006/relationships" r:id="rId1" tooltip="Visita la tienda de Emprendepyme"/>
          <a:extLst>
            <a:ext uri="{FF2B5EF4-FFF2-40B4-BE49-F238E27FC236}">
              <a16:creationId xmlns:a16="http://schemas.microsoft.com/office/drawing/2014/main" id="{40AF1E2B-3A43-4782-91E2-B0B9552493D9}"/>
            </a:ext>
          </a:extLst>
        </xdr:cNvPr>
        <xdr:cNvSpPr/>
      </xdr:nvSpPr>
      <xdr:spPr>
        <a:xfrm>
          <a:off x="573901" y="1115736"/>
          <a:ext cx="2800350" cy="447675"/>
        </a:xfrm>
        <a:prstGeom prst="roundRect">
          <a:avLst/>
        </a:prstGeom>
        <a:solidFill>
          <a:srgbClr val="323947"/>
        </a:solidFill>
        <a:ln w="38100">
          <a:solidFill>
            <a:srgbClr val="D07D34"/>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solidFill>
                <a:schemeClr val="bg1"/>
              </a:solidFill>
              <a:latin typeface="Montserrat" panose="00000500000000000000" pitchFamily="2" charset="0"/>
              <a:ea typeface="Open Sans" panose="020B0606030504020204" pitchFamily="34" charset="0"/>
              <a:cs typeface="Open Sans" panose="020B0606030504020204" pitchFamily="34" charset="0"/>
            </a:rPr>
            <a:t>VISITA</a:t>
          </a:r>
          <a:r>
            <a:rPr lang="es-ES" sz="1400" b="1" baseline="0">
              <a:solidFill>
                <a:schemeClr val="bg1"/>
              </a:solidFill>
              <a:latin typeface="Montserrat" panose="00000500000000000000" pitchFamily="2" charset="0"/>
              <a:ea typeface="Open Sans" panose="020B0606030504020204" pitchFamily="34" charset="0"/>
              <a:cs typeface="Open Sans" panose="020B0606030504020204" pitchFamily="34" charset="0"/>
            </a:rPr>
            <a:t> emprende</a:t>
          </a:r>
          <a:r>
            <a:rPr lang="es-ES" sz="1400" b="1" baseline="0">
              <a:solidFill>
                <a:schemeClr val="accent2"/>
              </a:solidFill>
              <a:latin typeface="Montserrat" panose="00000500000000000000" pitchFamily="2" charset="0"/>
              <a:ea typeface="Open Sans" panose="020B0606030504020204" pitchFamily="34" charset="0"/>
              <a:cs typeface="Open Sans" panose="020B0606030504020204" pitchFamily="34" charset="0"/>
            </a:rPr>
            <a:t>pyme</a:t>
          </a:r>
          <a:r>
            <a:rPr lang="es-ES" sz="1400" b="1" baseline="0">
              <a:solidFill>
                <a:schemeClr val="accent2">
                  <a:lumMod val="20000"/>
                  <a:lumOff val="80000"/>
                </a:schemeClr>
              </a:solidFill>
              <a:latin typeface="Montserrat" panose="00000500000000000000" pitchFamily="2" charset="0"/>
              <a:ea typeface="Open Sans" panose="020B0606030504020204" pitchFamily="34" charset="0"/>
              <a:cs typeface="Open Sans" panose="020B0606030504020204" pitchFamily="34" charset="0"/>
            </a:rPr>
            <a:t>shop</a:t>
          </a:r>
          <a:endParaRPr lang="es-ES" sz="1400" b="1">
            <a:solidFill>
              <a:schemeClr val="accent2">
                <a:lumMod val="20000"/>
                <a:lumOff val="80000"/>
              </a:schemeClr>
            </a:solidFill>
            <a:latin typeface="Montserrat" panose="00000500000000000000" pitchFamily="2" charset="0"/>
            <a:ea typeface="Open Sans" panose="020B0606030504020204" pitchFamily="34" charset="0"/>
            <a:cs typeface="Open Sans" panose="020B0606030504020204" pitchFamily="34" charset="0"/>
          </a:endParaRPr>
        </a:p>
      </xdr:txBody>
    </xdr:sp>
    <xdr:clientData/>
  </xdr:twoCellAnchor>
  <xdr:twoCellAnchor editAs="oneCell">
    <xdr:from>
      <xdr:col>0</xdr:col>
      <xdr:colOff>2060625</xdr:colOff>
      <xdr:row>3</xdr:row>
      <xdr:rowOff>488704</xdr:rowOff>
    </xdr:from>
    <xdr:to>
      <xdr:col>0</xdr:col>
      <xdr:colOff>2555925</xdr:colOff>
      <xdr:row>4</xdr:row>
      <xdr:rowOff>126754</xdr:rowOff>
    </xdr:to>
    <xdr:pic>
      <xdr:nvPicPr>
        <xdr:cNvPr id="10" name="Imagen 9">
          <a:hlinkClick xmlns:r="http://schemas.openxmlformats.org/officeDocument/2006/relationships" r:id="rId3" tooltip="Visita nuestro canal de Youtube"/>
          <a:extLst>
            <a:ext uri="{FF2B5EF4-FFF2-40B4-BE49-F238E27FC236}">
              <a16:creationId xmlns:a16="http://schemas.microsoft.com/office/drawing/2014/main" id="{6F950E0B-42EA-458E-86A4-74C99BE441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60625" y="1779871"/>
          <a:ext cx="495300" cy="495300"/>
        </a:xfrm>
        <a:prstGeom prst="rect">
          <a:avLst/>
        </a:prstGeom>
      </xdr:spPr>
    </xdr:pic>
    <xdr:clientData/>
  </xdr:twoCellAnchor>
  <xdr:twoCellAnchor editAs="oneCell">
    <xdr:from>
      <xdr:col>0</xdr:col>
      <xdr:colOff>2664675</xdr:colOff>
      <xdr:row>3</xdr:row>
      <xdr:rowOff>488704</xdr:rowOff>
    </xdr:from>
    <xdr:to>
      <xdr:col>0</xdr:col>
      <xdr:colOff>3159975</xdr:colOff>
      <xdr:row>4</xdr:row>
      <xdr:rowOff>126754</xdr:rowOff>
    </xdr:to>
    <xdr:pic>
      <xdr:nvPicPr>
        <xdr:cNvPr id="11" name="Imagen 10">
          <a:hlinkClick xmlns:r="http://schemas.openxmlformats.org/officeDocument/2006/relationships" r:id="rId5" tooltip="Visita nuestro Linkedin"/>
          <a:extLst>
            <a:ext uri="{FF2B5EF4-FFF2-40B4-BE49-F238E27FC236}">
              <a16:creationId xmlns:a16="http://schemas.microsoft.com/office/drawing/2014/main" id="{F35F88EC-F029-403A-AA33-20B4E82A653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64675" y="1779871"/>
          <a:ext cx="495300" cy="495300"/>
        </a:xfrm>
        <a:prstGeom prst="rect">
          <a:avLst/>
        </a:prstGeom>
      </xdr:spPr>
    </xdr:pic>
    <xdr:clientData/>
  </xdr:twoCellAnchor>
  <xdr:twoCellAnchor editAs="oneCell">
    <xdr:from>
      <xdr:col>0</xdr:col>
      <xdr:colOff>852525</xdr:colOff>
      <xdr:row>3</xdr:row>
      <xdr:rowOff>488704</xdr:rowOff>
    </xdr:from>
    <xdr:to>
      <xdr:col>0</xdr:col>
      <xdr:colOff>1347825</xdr:colOff>
      <xdr:row>4</xdr:row>
      <xdr:rowOff>126754</xdr:rowOff>
    </xdr:to>
    <xdr:pic>
      <xdr:nvPicPr>
        <xdr:cNvPr id="12" name="Imagen 11">
          <a:hlinkClick xmlns:r="http://schemas.openxmlformats.org/officeDocument/2006/relationships" r:id="rId7" tooltip="Visita nuestro Facebook"/>
          <a:extLst>
            <a:ext uri="{FF2B5EF4-FFF2-40B4-BE49-F238E27FC236}">
              <a16:creationId xmlns:a16="http://schemas.microsoft.com/office/drawing/2014/main" id="{1D936AC8-22FE-4746-99A7-A8FFBF2E0F8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52525" y="1779871"/>
          <a:ext cx="495300" cy="495300"/>
        </a:xfrm>
        <a:prstGeom prst="rect">
          <a:avLst/>
        </a:prstGeom>
      </xdr:spPr>
    </xdr:pic>
    <xdr:clientData/>
  </xdr:twoCellAnchor>
  <xdr:twoCellAnchor editAs="oneCell">
    <xdr:from>
      <xdr:col>0</xdr:col>
      <xdr:colOff>1456575</xdr:colOff>
      <xdr:row>3</xdr:row>
      <xdr:rowOff>488704</xdr:rowOff>
    </xdr:from>
    <xdr:to>
      <xdr:col>0</xdr:col>
      <xdr:colOff>1951875</xdr:colOff>
      <xdr:row>4</xdr:row>
      <xdr:rowOff>126754</xdr:rowOff>
    </xdr:to>
    <xdr:pic>
      <xdr:nvPicPr>
        <xdr:cNvPr id="13" name="Imagen 12">
          <a:hlinkClick xmlns:r="http://schemas.openxmlformats.org/officeDocument/2006/relationships" r:id="rId9" tooltip="Visita nuestro Pinterest"/>
          <a:extLst>
            <a:ext uri="{FF2B5EF4-FFF2-40B4-BE49-F238E27FC236}">
              <a16:creationId xmlns:a16="http://schemas.microsoft.com/office/drawing/2014/main" id="{A1EA7169-20A9-41AA-AA2D-CD4D47EFFAA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56575" y="1779871"/>
          <a:ext cx="495300" cy="495300"/>
        </a:xfrm>
        <a:prstGeom prst="rect">
          <a:avLst/>
        </a:prstGeom>
      </xdr:spPr>
    </xdr:pic>
    <xdr:clientData/>
  </xdr:twoCellAnchor>
  <xdr:twoCellAnchor editAs="oneCell">
    <xdr:from>
      <xdr:col>0</xdr:col>
      <xdr:colOff>243417</xdr:colOff>
      <xdr:row>9</xdr:row>
      <xdr:rowOff>85983</xdr:rowOff>
    </xdr:from>
    <xdr:to>
      <xdr:col>0</xdr:col>
      <xdr:colOff>3994017</xdr:colOff>
      <xdr:row>13</xdr:row>
      <xdr:rowOff>355933</xdr:rowOff>
    </xdr:to>
    <xdr:pic>
      <xdr:nvPicPr>
        <xdr:cNvPr id="14" name="Imagen 13">
          <a:hlinkClick xmlns:r="http://schemas.openxmlformats.org/officeDocument/2006/relationships" r:id="rId11" tooltip="Visita los cursos online para mejorar tus habilidades profesioanles"/>
          <a:extLst>
            <a:ext uri="{FF2B5EF4-FFF2-40B4-BE49-F238E27FC236}">
              <a16:creationId xmlns:a16="http://schemas.microsoft.com/office/drawing/2014/main" id="{75F4EB8B-5D92-4F1F-9E50-42FCA631D15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43417" y="4816733"/>
          <a:ext cx="3750600" cy="2143200"/>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243417</xdr:colOff>
      <xdr:row>13</xdr:row>
      <xdr:rowOff>447133</xdr:rowOff>
    </xdr:from>
    <xdr:to>
      <xdr:col>0</xdr:col>
      <xdr:colOff>3994017</xdr:colOff>
      <xdr:row>18</xdr:row>
      <xdr:rowOff>187916</xdr:rowOff>
    </xdr:to>
    <xdr:pic>
      <xdr:nvPicPr>
        <xdr:cNvPr id="15" name="Imagen 14">
          <a:hlinkClick xmlns:r="http://schemas.openxmlformats.org/officeDocument/2006/relationships" r:id="rId13" tooltip="Realiza las mejores exposiciones con nuestras plantillas PowerPoint"/>
          <a:extLst>
            <a:ext uri="{FF2B5EF4-FFF2-40B4-BE49-F238E27FC236}">
              <a16:creationId xmlns:a16="http://schemas.microsoft.com/office/drawing/2014/main" id="{C6DF3C7C-CDE8-4C97-9BA8-589F114F467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3417" y="7051133"/>
          <a:ext cx="3750600" cy="2143200"/>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243417</xdr:colOff>
      <xdr:row>5</xdr:row>
      <xdr:rowOff>52916</xdr:rowOff>
    </xdr:from>
    <xdr:to>
      <xdr:col>0</xdr:col>
      <xdr:colOff>3994017</xdr:colOff>
      <xdr:row>8</xdr:row>
      <xdr:rowOff>375783</xdr:rowOff>
    </xdr:to>
    <xdr:pic>
      <xdr:nvPicPr>
        <xdr:cNvPr id="16" name="Imagen 15">
          <a:hlinkClick xmlns:r="http://schemas.openxmlformats.org/officeDocument/2006/relationships" r:id="rId15" tooltip="Ver Plantillas de Excel Premium"/>
          <a:extLst>
            <a:ext uri="{FF2B5EF4-FFF2-40B4-BE49-F238E27FC236}">
              <a16:creationId xmlns:a16="http://schemas.microsoft.com/office/drawing/2014/main" id="{3E4BADFF-34A2-46E1-A8E5-ED926140A75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43417" y="2582333"/>
          <a:ext cx="3750600" cy="2143200"/>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243417</xdr:colOff>
      <xdr:row>18</xdr:row>
      <xdr:rowOff>279117</xdr:rowOff>
    </xdr:from>
    <xdr:to>
      <xdr:col>0</xdr:col>
      <xdr:colOff>3994017</xdr:colOff>
      <xdr:row>22</xdr:row>
      <xdr:rowOff>707817</xdr:rowOff>
    </xdr:to>
    <xdr:pic>
      <xdr:nvPicPr>
        <xdr:cNvPr id="17" name="Imagen 16">
          <a:hlinkClick xmlns:r="http://schemas.openxmlformats.org/officeDocument/2006/relationships" r:id="rId17" tooltip="Descarga gratis todos nuestros recursos para pymes"/>
          <a:extLst>
            <a:ext uri="{FF2B5EF4-FFF2-40B4-BE49-F238E27FC236}">
              <a16:creationId xmlns:a16="http://schemas.microsoft.com/office/drawing/2014/main" id="{41A5BAB7-D1D6-4F0A-B852-C67D20FD470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3417" y="9285534"/>
          <a:ext cx="3750600" cy="2143200"/>
        </a:xfrm>
        <a:prstGeom prst="rect">
          <a:avLst/>
        </a:prstGeom>
        <a:effectLst>
          <a:outerShdw blurRad="50800" dist="38100" dir="10800000" algn="r"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247650</xdr:colOff>
      <xdr:row>1</xdr:row>
      <xdr:rowOff>13436</xdr:rowOff>
    </xdr:from>
    <xdr:to>
      <xdr:col>7</xdr:col>
      <xdr:colOff>3195601</xdr:colOff>
      <xdr:row>10</xdr:row>
      <xdr:rowOff>276225</xdr:rowOff>
    </xdr:to>
    <xdr:pic>
      <xdr:nvPicPr>
        <xdr:cNvPr id="3" name="Imagen 2">
          <a:hlinkClick xmlns:r="http://schemas.openxmlformats.org/officeDocument/2006/relationships" r:id="rId1" tooltip="Ver plantilla Premium"/>
          <a:extLst>
            <a:ext uri="{FF2B5EF4-FFF2-40B4-BE49-F238E27FC236}">
              <a16:creationId xmlns:a16="http://schemas.microsoft.com/office/drawing/2014/main" id="{42468B30-1F7F-14F6-F4F1-AD7C85A97C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594" b="12480"/>
        <a:stretch/>
      </xdr:blipFill>
      <xdr:spPr>
        <a:xfrm>
          <a:off x="12296775" y="222986"/>
          <a:ext cx="2947951" cy="3520339"/>
        </a:xfrm>
        <a:prstGeom prst="rect">
          <a:avLst/>
        </a:prstGeom>
        <a:ln>
          <a:noFill/>
        </a:ln>
        <a:effectLst>
          <a:outerShdw blurRad="190500" algn="tl" rotWithShape="0">
            <a:srgbClr val="000000">
              <a:alpha val="70000"/>
            </a:srgbClr>
          </a:outerShdw>
        </a:effectLst>
      </xdr:spPr>
    </xdr:pic>
    <xdr:clientData/>
  </xdr:twoCellAnchor>
  <xdr:twoCellAnchor>
    <xdr:from>
      <xdr:col>7</xdr:col>
      <xdr:colOff>523874</xdr:colOff>
      <xdr:row>10</xdr:row>
      <xdr:rowOff>371475</xdr:rowOff>
    </xdr:from>
    <xdr:to>
      <xdr:col>7</xdr:col>
      <xdr:colOff>3047999</xdr:colOff>
      <xdr:row>12</xdr:row>
      <xdr:rowOff>66675</xdr:rowOff>
    </xdr:to>
    <xdr:sp macro="" textlink="">
      <xdr:nvSpPr>
        <xdr:cNvPr id="4" name="Rectángulo: esquinas redondeadas 3">
          <a:hlinkClick xmlns:r="http://schemas.openxmlformats.org/officeDocument/2006/relationships" r:id="rId1" tooltip="Ver plantilla premium"/>
          <a:extLst>
            <a:ext uri="{FF2B5EF4-FFF2-40B4-BE49-F238E27FC236}">
              <a16:creationId xmlns:a16="http://schemas.microsoft.com/office/drawing/2014/main" id="{8E87F783-555F-455B-A2DB-940BC4035488}"/>
            </a:ext>
          </a:extLst>
        </xdr:cNvPr>
        <xdr:cNvSpPr/>
      </xdr:nvSpPr>
      <xdr:spPr>
        <a:xfrm>
          <a:off x="12572999" y="3838575"/>
          <a:ext cx="2524125" cy="457200"/>
        </a:xfrm>
        <a:prstGeom prst="roundRect">
          <a:avLst/>
        </a:prstGeom>
        <a:solidFill>
          <a:srgbClr val="D07D34"/>
        </a:solidFill>
        <a:ln w="38100">
          <a:solidFill>
            <a:srgbClr val="202E34"/>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solidFill>
                <a:schemeClr val="bg1"/>
              </a:solidFill>
              <a:latin typeface="Montserrat" panose="00000500000000000000" pitchFamily="2" charset="0"/>
            </a:rPr>
            <a:t>Ver Plantilla Premium</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2:H36"/>
  <sheetViews>
    <sheetView showGridLines="0" tabSelected="1" zoomScale="90" zoomScaleNormal="90" workbookViewId="0">
      <selection activeCell="A11" sqref="A11"/>
    </sheetView>
  </sheetViews>
  <sheetFormatPr baseColWidth="10" defaultRowHeight="15" x14ac:dyDescent="0.25"/>
  <cols>
    <col min="1" max="1" width="64.7109375" style="69" customWidth="1"/>
    <col min="2" max="2" width="255.5703125" style="57" customWidth="1"/>
    <col min="3" max="3" width="11.42578125" style="58"/>
    <col min="4" max="16384" width="11.42578125" style="57"/>
  </cols>
  <sheetData>
    <row r="2" spans="1:8" s="60" customFormat="1" ht="56.25" customHeight="1" thickBot="1" x14ac:dyDescent="0.3">
      <c r="A2" s="70"/>
      <c r="B2" s="65" t="s">
        <v>32</v>
      </c>
      <c r="C2" s="59"/>
    </row>
    <row r="3" spans="1:8" s="62" customFormat="1" ht="30" customHeight="1" thickBot="1" x14ac:dyDescent="0.3">
      <c r="A3" s="71"/>
      <c r="B3" s="68" t="s">
        <v>56</v>
      </c>
      <c r="C3" s="61"/>
    </row>
    <row r="4" spans="1:8" s="60" customFormat="1" ht="67.5" customHeight="1" thickBot="1" x14ac:dyDescent="0.3">
      <c r="A4" s="70"/>
      <c r="B4" s="66" t="s">
        <v>33</v>
      </c>
      <c r="C4" s="59"/>
    </row>
    <row r="5" spans="1:8" ht="30" customHeight="1" thickBot="1" x14ac:dyDescent="0.3">
      <c r="B5" s="68" t="s">
        <v>17</v>
      </c>
    </row>
    <row r="6" spans="1:8" s="60" customFormat="1" ht="54.75" customHeight="1" thickBot="1" x14ac:dyDescent="0.3">
      <c r="A6" s="70"/>
      <c r="B6" s="66" t="s">
        <v>34</v>
      </c>
      <c r="C6" s="59"/>
    </row>
    <row r="7" spans="1:8" s="62" customFormat="1" ht="30" customHeight="1" thickBot="1" x14ac:dyDescent="0.3">
      <c r="A7" s="71"/>
      <c r="B7" s="68" t="s">
        <v>18</v>
      </c>
      <c r="C7" s="61"/>
    </row>
    <row r="8" spans="1:8" s="60" customFormat="1" ht="58.5" customHeight="1" thickBot="1" x14ac:dyDescent="0.3">
      <c r="A8" s="70"/>
      <c r="B8" s="67" t="s">
        <v>35</v>
      </c>
      <c r="C8" s="59"/>
    </row>
    <row r="9" spans="1:8" s="62" customFormat="1" ht="30" customHeight="1" thickBot="1" x14ac:dyDescent="0.3">
      <c r="A9" s="71"/>
      <c r="B9" s="68" t="s">
        <v>19</v>
      </c>
      <c r="C9" s="61"/>
    </row>
    <row r="10" spans="1:8" s="60" customFormat="1" ht="52.5" customHeight="1" thickBot="1" x14ac:dyDescent="0.3">
      <c r="A10" s="70"/>
      <c r="B10" s="66" t="s">
        <v>36</v>
      </c>
      <c r="C10" s="59"/>
    </row>
    <row r="11" spans="1:8" s="62" customFormat="1" ht="30" customHeight="1" thickBot="1" x14ac:dyDescent="0.3">
      <c r="A11" s="71"/>
      <c r="B11" s="68" t="s">
        <v>21</v>
      </c>
      <c r="C11" s="63"/>
      <c r="D11" s="64"/>
      <c r="E11" s="64"/>
      <c r="F11" s="64"/>
      <c r="G11" s="64"/>
      <c r="H11" s="64"/>
    </row>
    <row r="12" spans="1:8" ht="35.25" customHeight="1" thickBot="1" x14ac:dyDescent="0.3">
      <c r="B12" s="66" t="s">
        <v>37</v>
      </c>
      <c r="C12" s="59"/>
      <c r="D12" s="60"/>
      <c r="E12" s="60"/>
      <c r="F12" s="60"/>
      <c r="G12" s="60"/>
      <c r="H12" s="60"/>
    </row>
    <row r="13" spans="1:8" s="62" customFormat="1" ht="30" customHeight="1" thickBot="1" x14ac:dyDescent="0.3">
      <c r="A13" s="71"/>
      <c r="B13" s="68" t="s">
        <v>23</v>
      </c>
      <c r="C13" s="63"/>
      <c r="D13" s="64"/>
      <c r="E13" s="64"/>
      <c r="F13" s="64"/>
      <c r="G13" s="64"/>
      <c r="H13" s="64"/>
    </row>
    <row r="14" spans="1:8" ht="51.75" customHeight="1" thickBot="1" x14ac:dyDescent="0.3">
      <c r="B14" s="66" t="s">
        <v>38</v>
      </c>
      <c r="C14" s="59"/>
      <c r="D14" s="60"/>
      <c r="E14" s="60"/>
      <c r="F14" s="60"/>
      <c r="G14" s="60"/>
      <c r="H14" s="60"/>
    </row>
    <row r="15" spans="1:8" s="62" customFormat="1" ht="30" customHeight="1" thickBot="1" x14ac:dyDescent="0.3">
      <c r="A15" s="71"/>
      <c r="B15" s="68" t="s">
        <v>39</v>
      </c>
      <c r="C15" s="63"/>
      <c r="D15" s="64"/>
      <c r="E15" s="64"/>
      <c r="F15" s="64"/>
      <c r="G15" s="64"/>
      <c r="H15" s="64"/>
    </row>
    <row r="16" spans="1:8" ht="41.25" customHeight="1" thickBot="1" x14ac:dyDescent="0.3">
      <c r="B16" s="66" t="s">
        <v>40</v>
      </c>
      <c r="C16" s="59"/>
      <c r="D16" s="60"/>
      <c r="E16" s="60"/>
      <c r="F16" s="60"/>
      <c r="G16" s="60"/>
      <c r="H16" s="60"/>
    </row>
    <row r="17" spans="1:8" s="62" customFormat="1" ht="30" customHeight="1" thickBot="1" x14ac:dyDescent="0.3">
      <c r="A17" s="71"/>
      <c r="B17" s="68" t="s">
        <v>25</v>
      </c>
      <c r="C17" s="63"/>
      <c r="D17" s="64"/>
      <c r="E17" s="64"/>
      <c r="F17" s="64"/>
      <c r="G17" s="64"/>
      <c r="H17" s="64"/>
    </row>
    <row r="18" spans="1:8" ht="36" customHeight="1" thickBot="1" x14ac:dyDescent="0.3">
      <c r="B18" s="75" t="s">
        <v>41</v>
      </c>
      <c r="C18" s="75"/>
      <c r="D18" s="75"/>
      <c r="E18" s="75"/>
      <c r="F18" s="75"/>
      <c r="G18" s="75"/>
      <c r="H18" s="75"/>
    </row>
    <row r="19" spans="1:8" s="62" customFormat="1" ht="30" customHeight="1" thickBot="1" x14ac:dyDescent="0.3">
      <c r="A19" s="71"/>
      <c r="B19" s="68" t="s">
        <v>42</v>
      </c>
      <c r="C19" s="63"/>
      <c r="D19" s="64"/>
      <c r="E19" s="64"/>
      <c r="F19" s="64"/>
      <c r="G19" s="64"/>
      <c r="H19" s="64"/>
    </row>
    <row r="20" spans="1:8" ht="36.75" customHeight="1" x14ac:dyDescent="0.25">
      <c r="B20" s="66" t="s">
        <v>43</v>
      </c>
      <c r="C20" s="59"/>
      <c r="D20" s="60"/>
      <c r="E20" s="60"/>
      <c r="F20" s="60"/>
      <c r="G20" s="60"/>
      <c r="H20" s="60"/>
    </row>
    <row r="21" spans="1:8" ht="38.25" customHeight="1" thickBot="1" x14ac:dyDescent="0.3">
      <c r="B21" s="66" t="s">
        <v>44</v>
      </c>
      <c r="C21" s="59"/>
      <c r="D21" s="60"/>
      <c r="E21" s="60"/>
      <c r="F21" s="60"/>
      <c r="G21" s="60"/>
      <c r="H21" s="60"/>
    </row>
    <row r="22" spans="1:8" s="62" customFormat="1" ht="30" customHeight="1" thickBot="1" x14ac:dyDescent="0.3">
      <c r="A22" s="71"/>
      <c r="B22" s="68" t="s">
        <v>45</v>
      </c>
      <c r="C22" s="63"/>
      <c r="D22" s="64"/>
      <c r="E22" s="64"/>
      <c r="F22" s="64"/>
      <c r="G22" s="64"/>
      <c r="H22" s="64"/>
    </row>
    <row r="23" spans="1:8" ht="57.75" customHeight="1" thickBot="1" x14ac:dyDescent="0.3">
      <c r="B23" s="66" t="s">
        <v>46</v>
      </c>
      <c r="C23" s="59"/>
      <c r="D23" s="60"/>
      <c r="E23" s="60"/>
      <c r="F23" s="60"/>
      <c r="G23" s="60"/>
      <c r="H23" s="60"/>
    </row>
    <row r="24" spans="1:8" s="62" customFormat="1" ht="30" customHeight="1" thickBot="1" x14ac:dyDescent="0.3">
      <c r="A24" s="71"/>
      <c r="B24" s="68" t="s">
        <v>47</v>
      </c>
      <c r="C24" s="63"/>
      <c r="D24" s="64"/>
      <c r="E24" s="64"/>
      <c r="F24" s="64"/>
      <c r="G24" s="64"/>
      <c r="H24" s="64"/>
    </row>
    <row r="25" spans="1:8" ht="34.5" customHeight="1" x14ac:dyDescent="0.25">
      <c r="B25" s="66" t="s">
        <v>48</v>
      </c>
      <c r="C25" s="59"/>
      <c r="D25" s="60"/>
      <c r="E25" s="60"/>
      <c r="F25" s="60"/>
      <c r="G25" s="60"/>
      <c r="H25" s="60"/>
    </row>
    <row r="26" spans="1:8" ht="24.75" customHeight="1" x14ac:dyDescent="0.25">
      <c r="B26" s="66" t="s">
        <v>49</v>
      </c>
      <c r="C26" s="59"/>
      <c r="D26" s="60"/>
      <c r="E26" s="60"/>
      <c r="F26" s="60"/>
      <c r="G26" s="60"/>
      <c r="H26" s="60"/>
    </row>
    <row r="27" spans="1:8" ht="39" customHeight="1" thickBot="1" x14ac:dyDescent="0.3">
      <c r="B27" s="66" t="s">
        <v>50</v>
      </c>
      <c r="C27" s="59"/>
      <c r="D27" s="60"/>
      <c r="E27" s="60"/>
      <c r="F27" s="60"/>
      <c r="G27" s="60"/>
      <c r="H27" s="60"/>
    </row>
    <row r="28" spans="1:8" s="62" customFormat="1" ht="30" customHeight="1" thickBot="1" x14ac:dyDescent="0.3">
      <c r="A28" s="71"/>
      <c r="B28" s="68" t="s">
        <v>51</v>
      </c>
      <c r="C28" s="63"/>
      <c r="D28" s="64"/>
      <c r="E28" s="64"/>
      <c r="F28" s="64"/>
      <c r="G28" s="64"/>
      <c r="H28" s="64"/>
    </row>
    <row r="29" spans="1:8" ht="24.75" customHeight="1" x14ac:dyDescent="0.25">
      <c r="B29" s="66" t="s">
        <v>52</v>
      </c>
      <c r="C29" s="59"/>
      <c r="D29" s="60"/>
      <c r="E29" s="60"/>
      <c r="F29" s="60"/>
      <c r="G29" s="60"/>
      <c r="H29" s="60"/>
    </row>
    <row r="30" spans="1:8" ht="24" customHeight="1" x14ac:dyDescent="0.25">
      <c r="B30" s="66" t="s">
        <v>53</v>
      </c>
      <c r="C30" s="59"/>
      <c r="D30" s="60"/>
      <c r="E30" s="60"/>
      <c r="F30" s="60"/>
      <c r="G30" s="60"/>
      <c r="H30" s="60"/>
    </row>
    <row r="31" spans="1:8" ht="24" customHeight="1" x14ac:dyDescent="0.25">
      <c r="B31" s="66" t="s">
        <v>54</v>
      </c>
      <c r="C31" s="59"/>
      <c r="D31" s="60"/>
      <c r="E31" s="60"/>
      <c r="F31" s="60"/>
      <c r="G31" s="60"/>
      <c r="H31" s="60"/>
    </row>
    <row r="32" spans="1:8" ht="25.5" customHeight="1" x14ac:dyDescent="0.25">
      <c r="B32" s="66" t="s">
        <v>55</v>
      </c>
      <c r="C32" s="59"/>
      <c r="D32" s="60"/>
      <c r="E32" s="60"/>
      <c r="F32" s="60"/>
      <c r="G32" s="60"/>
      <c r="H32" s="60"/>
    </row>
    <row r="33" spans="2:8" x14ac:dyDescent="0.25">
      <c r="B33" s="60"/>
      <c r="C33" s="59"/>
      <c r="D33" s="60"/>
      <c r="E33" s="60"/>
      <c r="F33" s="60"/>
      <c r="G33" s="60"/>
      <c r="H33" s="60"/>
    </row>
    <row r="34" spans="2:8" x14ac:dyDescent="0.25">
      <c r="B34" s="60"/>
      <c r="C34" s="59"/>
      <c r="D34" s="60"/>
      <c r="E34" s="60"/>
      <c r="F34" s="60"/>
      <c r="G34" s="60"/>
      <c r="H34" s="60"/>
    </row>
    <row r="35" spans="2:8" x14ac:dyDescent="0.25">
      <c r="B35" s="60"/>
      <c r="C35" s="59"/>
      <c r="D35" s="60"/>
      <c r="E35" s="60"/>
      <c r="F35" s="60"/>
      <c r="G35" s="60"/>
      <c r="H35" s="60"/>
    </row>
    <row r="36" spans="2:8" x14ac:dyDescent="0.25">
      <c r="B36" s="60"/>
      <c r="C36" s="59"/>
      <c r="D36" s="60"/>
      <c r="E36" s="60"/>
      <c r="F36" s="60"/>
      <c r="G36" s="60"/>
      <c r="H36" s="60"/>
    </row>
  </sheetData>
  <mergeCells count="1">
    <mergeCell ref="B18:H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B1:I35"/>
  <sheetViews>
    <sheetView showGridLines="0" zoomScaleNormal="100" workbookViewId="0">
      <selection activeCell="I12" sqref="I12"/>
    </sheetView>
  </sheetViews>
  <sheetFormatPr baseColWidth="10" defaultColWidth="9.140625" defaultRowHeight="16.5" x14ac:dyDescent="0.3"/>
  <cols>
    <col min="1" max="1" width="3.7109375" style="1" customWidth="1"/>
    <col min="2" max="2" width="56.140625" style="1" bestFit="1" customWidth="1"/>
    <col min="3" max="4" width="20.7109375" style="1" customWidth="1"/>
    <col min="5" max="5" width="38" style="1" bestFit="1" customWidth="1"/>
    <col min="6" max="6" width="20.7109375" style="1" customWidth="1"/>
    <col min="7" max="7" width="20.7109375" style="38" customWidth="1"/>
    <col min="8" max="8" width="67.7109375" style="10" customWidth="1"/>
    <col min="9" max="9" width="24.42578125" style="1" customWidth="1"/>
    <col min="10" max="16384" width="9.140625" style="1"/>
  </cols>
  <sheetData>
    <row r="1" spans="2:9" s="2" customFormat="1" x14ac:dyDescent="0.3">
      <c r="G1" s="13"/>
      <c r="H1" s="21"/>
    </row>
    <row r="2" spans="2:9" s="13" customFormat="1" ht="30" customHeight="1" x14ac:dyDescent="0.25">
      <c r="B2" s="14" t="s">
        <v>0</v>
      </c>
      <c r="C2" s="18">
        <v>2022</v>
      </c>
      <c r="D2" s="18">
        <v>2021</v>
      </c>
      <c r="E2" s="15" t="s">
        <v>1</v>
      </c>
      <c r="F2" s="17">
        <v>2022</v>
      </c>
      <c r="G2" s="16">
        <v>2021</v>
      </c>
      <c r="H2" s="12"/>
    </row>
    <row r="3" spans="2:9" s="21" customFormat="1" ht="30" customHeight="1" x14ac:dyDescent="0.25">
      <c r="B3" s="19" t="s">
        <v>2</v>
      </c>
      <c r="C3" s="20">
        <v>40465138</v>
      </c>
      <c r="D3" s="20">
        <v>33645781</v>
      </c>
      <c r="E3" s="19" t="s">
        <v>3</v>
      </c>
      <c r="F3" s="20">
        <v>20777459</v>
      </c>
      <c r="G3" s="22">
        <v>18920181</v>
      </c>
      <c r="H3" s="11"/>
    </row>
    <row r="4" spans="2:9" s="21" customFormat="1" ht="30" customHeight="1" x14ac:dyDescent="0.25">
      <c r="B4" s="19" t="s">
        <v>4</v>
      </c>
      <c r="C4" s="20">
        <v>43031157</v>
      </c>
      <c r="D4" s="20">
        <v>34513723</v>
      </c>
      <c r="E4" s="19" t="s">
        <v>5</v>
      </c>
      <c r="F4" s="20">
        <v>82426714</v>
      </c>
      <c r="G4" s="22">
        <v>66822472</v>
      </c>
      <c r="H4" s="11"/>
    </row>
    <row r="5" spans="2:9" s="21" customFormat="1" ht="30" customHeight="1" x14ac:dyDescent="0.25">
      <c r="B5" s="19" t="s">
        <v>6</v>
      </c>
      <c r="C5" s="20">
        <v>202636</v>
      </c>
      <c r="D5" s="20">
        <v>76378</v>
      </c>
      <c r="E5" s="19" t="s">
        <v>7</v>
      </c>
      <c r="F5" s="20">
        <v>5022318</v>
      </c>
      <c r="G5" s="22">
        <v>5886570</v>
      </c>
      <c r="H5" s="11"/>
    </row>
    <row r="6" spans="2:9" s="21" customFormat="1" ht="30" customHeight="1" x14ac:dyDescent="0.25">
      <c r="B6" s="19" t="s">
        <v>8</v>
      </c>
      <c r="C6" s="20">
        <v>15262847</v>
      </c>
      <c r="D6" s="20">
        <v>13470878</v>
      </c>
      <c r="E6" s="19" t="s">
        <v>9</v>
      </c>
      <c r="F6" s="20">
        <v>4417916</v>
      </c>
      <c r="G6" s="22">
        <v>3816386</v>
      </c>
      <c r="H6" s="11"/>
    </row>
    <row r="7" spans="2:9" s="21" customFormat="1" ht="30" customHeight="1" x14ac:dyDescent="0.25">
      <c r="B7" s="19" t="s">
        <v>10</v>
      </c>
      <c r="C7" s="20">
        <v>21833840</v>
      </c>
      <c r="D7" s="20">
        <v>18561522</v>
      </c>
      <c r="E7" s="19" t="s">
        <v>11</v>
      </c>
      <c r="F7" s="20">
        <v>39457551</v>
      </c>
      <c r="G7" s="22">
        <v>29378537</v>
      </c>
      <c r="H7" s="11"/>
    </row>
    <row r="8" spans="2:9" s="21" customFormat="1" ht="30" customHeight="1" x14ac:dyDescent="0.25">
      <c r="B8" s="19" t="s">
        <v>12</v>
      </c>
      <c r="C8" s="20">
        <v>80127844</v>
      </c>
      <c r="D8" s="20">
        <v>66546123</v>
      </c>
      <c r="G8" s="13"/>
    </row>
    <row r="9" spans="2:9" s="2" customFormat="1" x14ac:dyDescent="0.3">
      <c r="C9" s="3"/>
      <c r="D9" s="3"/>
      <c r="G9" s="13"/>
      <c r="H9" s="21"/>
    </row>
    <row r="10" spans="2:9" s="2" customFormat="1" ht="30" customHeight="1" x14ac:dyDescent="0.3">
      <c r="C10" s="72" t="s">
        <v>13</v>
      </c>
      <c r="D10" s="73"/>
      <c r="G10" s="13"/>
      <c r="H10" s="21"/>
    </row>
    <row r="11" spans="2:9" s="2" customFormat="1" ht="30" customHeight="1" x14ac:dyDescent="0.3">
      <c r="B11" s="4" t="str">
        <f>IF(AND(ISNUMBER($D$4),ISNUMBER($D$6),ISNUMBER($D$7),$D$4+$D$6+$D$7&lt;&gt;$D$8),"DATOS NO CORRECTOS-Revisar","")</f>
        <v/>
      </c>
      <c r="C11" s="18">
        <v>2022</v>
      </c>
      <c r="D11" s="18">
        <v>2021</v>
      </c>
      <c r="E11" s="5"/>
      <c r="G11" s="13"/>
      <c r="H11" s="21"/>
    </row>
    <row r="12" spans="2:9" s="2" customFormat="1" ht="30" customHeight="1" x14ac:dyDescent="0.3">
      <c r="C12" s="22">
        <v>325</v>
      </c>
      <c r="D12" s="22">
        <v>400</v>
      </c>
      <c r="G12" s="13"/>
      <c r="H12" s="21"/>
    </row>
    <row r="13" spans="2:9" x14ac:dyDescent="0.3">
      <c r="I13" s="6"/>
    </row>
    <row r="14" spans="2:9" s="10" customFormat="1" ht="30" customHeight="1" x14ac:dyDescent="0.25">
      <c r="B14" s="74" t="s">
        <v>14</v>
      </c>
      <c r="C14" s="74"/>
      <c r="D14" s="74"/>
      <c r="E14" s="74"/>
      <c r="F14" s="74"/>
      <c r="G14" s="74"/>
      <c r="H14" s="74"/>
      <c r="I14" s="9"/>
    </row>
    <row r="15" spans="2:9" ht="35.1" customHeight="1" x14ac:dyDescent="0.3">
      <c r="B15" s="23" t="s">
        <v>15</v>
      </c>
      <c r="C15" s="45">
        <v>2022</v>
      </c>
      <c r="D15" s="45">
        <v>2021</v>
      </c>
      <c r="E15" s="24"/>
      <c r="F15" s="24"/>
      <c r="G15" s="46"/>
      <c r="H15" s="47"/>
      <c r="I15" s="6"/>
    </row>
    <row r="16" spans="2:9" ht="30" customHeight="1" x14ac:dyDescent="0.3">
      <c r="B16" s="30" t="s">
        <v>57</v>
      </c>
      <c r="C16" s="25">
        <f>IF(AND(ISNUMBER($C$3),ISNUMBER($C$4)),$C$3-$C$4,"SIN DATOS")</f>
        <v>-2566019</v>
      </c>
      <c r="D16" s="25">
        <f>IF(AND(ISNUMBER($D$3),ISNUMBER($D$4)),$D$3-$D$4,"SIN DATOS")</f>
        <v>-867942</v>
      </c>
      <c r="E16" s="26" t="str">
        <f>IF(AND(ISNUMBER(C16),ISNUMBER(D16)),IF(C16&lt;D16,"el fondo de maniobra se ha deteriorado en ",IF(C16=D16,"no ha habido variación",IF(C16&lt;D16,"el fondo de maniobra ha mejorado en "))),"SIN DATOS")</f>
        <v xml:space="preserve">el fondo de maniobra se ha deteriorado en </v>
      </c>
      <c r="F16" s="31">
        <f>IF(ISNUMBER(I16),ABS(C16)-ABS(D16),"SIN DATOS")</f>
        <v>1698077</v>
      </c>
      <c r="G16" s="40" t="str">
        <f>IF(ISNUMBER(I16),IF(I16&gt;0,"POSITIVO","ATENCIÓN"),"")</f>
        <v>ATENCIÓN</v>
      </c>
      <c r="H16" s="42" t="str">
        <f>IF(AND(C16&lt;0,D16&lt;0),"SIGUE CON FONDO DE MANIOBRA NEGATIVO","")</f>
        <v>SIGUE CON FONDO DE MANIOBRA NEGATIVO</v>
      </c>
      <c r="I16" s="7">
        <f>C16-D16</f>
        <v>-1698077</v>
      </c>
    </row>
    <row r="17" spans="2:9" s="35" customFormat="1" ht="35.1" customHeight="1" x14ac:dyDescent="0.3">
      <c r="B17" s="34" t="s">
        <v>16</v>
      </c>
      <c r="C17" s="50"/>
      <c r="D17" s="50"/>
      <c r="E17" s="48"/>
      <c r="F17" s="51" t="s">
        <v>58</v>
      </c>
      <c r="G17" s="52"/>
      <c r="H17" s="53"/>
      <c r="I17" s="7"/>
    </row>
    <row r="18" spans="2:9" ht="30" customHeight="1" x14ac:dyDescent="0.3">
      <c r="B18" s="32" t="s">
        <v>17</v>
      </c>
      <c r="C18" s="27">
        <f>IF(AND(ISNUMBER(F3),ISNUMBER(C12)),F3/C12,"SIN DATOS")</f>
        <v>63930.643076923079</v>
      </c>
      <c r="D18" s="27">
        <f>IF(AND(ISNUMBER(G3),ISNUMBER(D12)),G3/D12,"SIN DATOS")</f>
        <v>47300.452499999999</v>
      </c>
      <c r="E18" s="44" t="str">
        <f>IF(ISNUMBER(I18),IF(C18&gt;D18,"el coste por trabajador ha aumentado un ",IF(C18=D18,"no ha habido variación",IF(C18&lt;D18,"el coste por trabajador ha descendido un "))),"SIN DATOS")</f>
        <v xml:space="preserve">el coste por trabajador ha aumentado un </v>
      </c>
      <c r="F18" s="36">
        <f>IF(ISNUMBER(I18),ABS(I18),"SIN DATOS")</f>
        <v>35.158628930501415</v>
      </c>
      <c r="G18" s="41" t="str">
        <f>IF(ISNUMBER(I18),IF(I18&lt;0,"ATENCIÓN",""),"")</f>
        <v/>
      </c>
      <c r="H18" s="43" t="str">
        <f>IF(I18&gt;1.4,"los costes han crecido más que el IPC",IF(I18&lt;1.4,"los costes han aumentado menos que el IPC",IF(I18=1.4,"")))</f>
        <v>los costes han crecido más que el IPC</v>
      </c>
      <c r="I18" s="8">
        <f>IF(AND(ISNUMBER($C$18),ISNUMBER($D$18)),(($C$18-$D$18)/$D$18)*100,"SIN DATOS")</f>
        <v>35.158628930501415</v>
      </c>
    </row>
    <row r="19" spans="2:9" ht="30" customHeight="1" x14ac:dyDescent="0.3">
      <c r="B19" s="30" t="s">
        <v>18</v>
      </c>
      <c r="C19" s="27">
        <f>IF(AND(ISNUMBER(F4),ISNUMBER(C12)),F4/C12,"SIN DATOS")</f>
        <v>253620.65846153846</v>
      </c>
      <c r="D19" s="27">
        <f>IF(AND(ISNUMBER(G4),ISNUMBER(D12)),G4/D12,"SIN DATOS")</f>
        <v>167056.18</v>
      </c>
      <c r="E19" s="44" t="str">
        <f>IF(ISNUMBER(I19),IF(C19&gt;D19,"la productividad ha aumentado un ",IF(C19=D19,"no ha habido variación",IF(C19&lt;D19,"la productividad ha descendido un "))),"SIN DATOS")</f>
        <v xml:space="preserve">la productividad ha aumentado un </v>
      </c>
      <c r="F19" s="36">
        <f>IF(ISNUMBER(I19),ABS(I19),"SIN DATOS")</f>
        <v>51.817585234822481</v>
      </c>
      <c r="G19" s="41" t="str">
        <f>IF(ISNUMBER(I19),IF(I19&gt;0,"ATENCIÓN",""),"")</f>
        <v>ATENCIÓN</v>
      </c>
      <c r="H19" s="43" t="str">
        <f>IF(I19&gt;0,"se produce a menor coste;       posible reivindicación salarial","")</f>
        <v>se produce a menor coste;       posible reivindicación salarial</v>
      </c>
      <c r="I19" s="8">
        <f>IF(AND(ISNUMBER(C19),ISNUMBER(D19)),((C19-D19)/D19)*100,"SIN DATOS")</f>
        <v>51.817585234822481</v>
      </c>
    </row>
    <row r="20" spans="2:9" s="35" customFormat="1" ht="35.1" customHeight="1" x14ac:dyDescent="0.3">
      <c r="B20" s="34" t="s">
        <v>19</v>
      </c>
      <c r="C20" s="54"/>
      <c r="D20" s="54"/>
      <c r="E20" s="48"/>
      <c r="F20" s="49"/>
      <c r="G20" s="49"/>
      <c r="H20" s="53"/>
      <c r="I20" s="7"/>
    </row>
    <row r="21" spans="2:9" ht="30" customHeight="1" x14ac:dyDescent="0.3">
      <c r="B21" s="33" t="s">
        <v>19</v>
      </c>
      <c r="C21" s="25">
        <f>IF(AND(ISNUMBER(F5),ISNUMBER(F6),ISNUMBER(F7)),F5+F6+F7,"SIN DATOS")</f>
        <v>48897785</v>
      </c>
      <c r="D21" s="25">
        <f>IF(AND(ISNUMBER(G5),ISNUMBER(G6),ISNUMBER(G7)),G5+G6+G7,"SIN DATOS")</f>
        <v>39081493</v>
      </c>
      <c r="E21" s="44" t="str">
        <f>IF(ISNUMBER(I21),IF(C21&gt;D21,"el cash flow ha aumentado un ",IF(C21=D21,"no ha habido variación",IF(C21&lt;D21,"el cash flow ha descendido un "))),"SIN DATOS")</f>
        <v xml:space="preserve">el cash flow ha aumentado un </v>
      </c>
      <c r="F21" s="36">
        <f>IF(ISNUMBER(I21),ABS(I21),"SIN DATOS")</f>
        <v>25.11749487154956</v>
      </c>
      <c r="G21" s="41" t="str">
        <f>IF(ISNUMBER(I21),IF(I21&gt;0,"POSITIVO","ATENCIÓN"),"")</f>
        <v>POSITIVO</v>
      </c>
      <c r="H21" s="43" t="str">
        <f>IF(I21&gt;0,"hay evolución favorable","hay evolución desfavorable")</f>
        <v>hay evolución favorable</v>
      </c>
      <c r="I21" s="8">
        <f>IF(AND(ISNUMBER(C21),ISNUMBER(D21)),((C21-D21)/D21)*100,"SIN DATOS")</f>
        <v>25.11749487154956</v>
      </c>
    </row>
    <row r="22" spans="2:9" s="35" customFormat="1" ht="35.1" customHeight="1" x14ac:dyDescent="0.3">
      <c r="B22" s="34" t="s">
        <v>20</v>
      </c>
      <c r="C22" s="54"/>
      <c r="D22" s="54"/>
      <c r="E22" s="55"/>
      <c r="F22" s="49"/>
      <c r="G22" s="49"/>
      <c r="H22" s="53"/>
      <c r="I22" s="7"/>
    </row>
    <row r="23" spans="2:9" ht="30" customHeight="1" x14ac:dyDescent="0.3">
      <c r="B23" s="33" t="s">
        <v>21</v>
      </c>
      <c r="C23" s="25">
        <f>IF(ISNUMBER(F4),F4,"SIN DATOS")</f>
        <v>82426714</v>
      </c>
      <c r="D23" s="25">
        <f>IF(ISNUMBER(G4),G4,"SIN DATOS")</f>
        <v>66822472</v>
      </c>
      <c r="E23" s="44" t="str">
        <f>IF(ISNUMBER(I23),IF(C23&gt;D23,"las ventas han aumentado un ",IF(C23=D23,"no ha habido variación",IF(C23&lt;D23,"las ventas han descendido un "))),"SIN DATOS")</f>
        <v xml:space="preserve">las ventas han aumentado un </v>
      </c>
      <c r="F23" s="36">
        <f>IF(ISNUMBER(I23),ABS(I23),"SIN DATOS")</f>
        <v>23.351788003293265</v>
      </c>
      <c r="G23" s="41" t="str">
        <f>IF(ISNUMBER(I23),IF(I23&gt;0,"POSITIVO","ATENCIÓN"),"")</f>
        <v>POSITIVO</v>
      </c>
      <c r="H23" s="43" t="str">
        <f>IF(I23&gt;0,"se vende más","se vende menos")</f>
        <v>se vende más</v>
      </c>
      <c r="I23" s="8">
        <f>IF(AND(ISNUMBER(C23),ISNUMBER(D23)),((C23-D23)/D23)*100,"SIN DATOS")</f>
        <v>23.351788003293265</v>
      </c>
    </row>
    <row r="24" spans="2:9" s="35" customFormat="1" ht="35.1" customHeight="1" x14ac:dyDescent="0.3">
      <c r="B24" s="34" t="s">
        <v>22</v>
      </c>
      <c r="C24" s="54"/>
      <c r="D24" s="54"/>
      <c r="E24" s="55"/>
      <c r="F24" s="49"/>
      <c r="G24" s="49"/>
      <c r="H24" s="53"/>
      <c r="I24" s="7"/>
    </row>
    <row r="25" spans="2:9" ht="30" customHeight="1" x14ac:dyDescent="0.3">
      <c r="B25" s="32" t="s">
        <v>23</v>
      </c>
      <c r="C25" s="25">
        <f>IF(ISNUMBER(F5),F5,"SIN DATOS")</f>
        <v>5022318</v>
      </c>
      <c r="D25" s="25">
        <f>IF(ISNUMBER(G5),G5,"SIN DATOS")</f>
        <v>5886570</v>
      </c>
      <c r="E25" s="44" t="str">
        <f>IF(ISNUMBER(I25),IF(C25&gt;D25,"los beneficios han aumentado un ",IF(C25=D25,"no ha habido variación",IF(C25&lt;D25,"los beneficios han descendido un "))),"SIN DATOS")</f>
        <v xml:space="preserve">los beneficios han descendido un </v>
      </c>
      <c r="F25" s="36">
        <f>IF(ISNUMBER(I25),ABS(I25),"SIN DATOS")</f>
        <v>14.681758647225804</v>
      </c>
      <c r="G25" s="41" t="str">
        <f>IF(ISNUMBER(I25),IF(I25&gt;0,"POSITIVO","ATENCIÓN"),"")</f>
        <v>ATENCIÓN</v>
      </c>
      <c r="H25" s="43" t="str">
        <f>IF(I25&gt;0,"los beneficios netos aumentan","los beneficios netos disminuyen")</f>
        <v>los beneficios netos disminuyen</v>
      </c>
      <c r="I25" s="8">
        <f>IF(AND(ISNUMBER(C25),ISNUMBER(D25)),((C25-D25)/D25)*100,"SIN DATOS")</f>
        <v>-14.681758647225804</v>
      </c>
    </row>
    <row r="26" spans="2:9" ht="30" customHeight="1" x14ac:dyDescent="0.3">
      <c r="B26" s="29" t="s">
        <v>24</v>
      </c>
      <c r="C26" s="27">
        <f>IF(AND(ISNUMBER(F4),ISNUMBER(C8)),F4/C8,"SIN DATOS")</f>
        <v>1.0286900269025085</v>
      </c>
      <c r="D26" s="27">
        <f>IF(AND(ISNUMBER(G4),ISNUMBER(D8)),G4/D8,"SIN DATOS")</f>
        <v>1.0041527438044737</v>
      </c>
      <c r="E26" s="44" t="str">
        <f>IF(ISNUMBER(I26),IF(C26&gt;D26,"la rentabilidad s/activos ha aumentado un ",IF(C26=D26,"no ha habido variación",IF(C26&lt;D26,"la rentabilidad s/activos ha descendido un "))),"SIN DATOS")</f>
        <v xml:space="preserve">la rentabilidad s/activos ha aumentado un </v>
      </c>
      <c r="F26" s="36">
        <f>IF(ISNUMBER(I26),ABS(I26),"SIN DATOS")</f>
        <v>2.4435807450039362</v>
      </c>
      <c r="G26" s="41" t="str">
        <f>IF(ISNUMBER(I26),IF(I26&gt;0,"POSITIVO","ATENCIÓN"),"")</f>
        <v>POSITIVO</v>
      </c>
      <c r="H26" s="43" t="str">
        <f>IF(I26&gt;0,"hay evolución favorable","hay evolución desfavorable")</f>
        <v>hay evolución favorable</v>
      </c>
      <c r="I26" s="8">
        <f>IF(AND(ISNUMBER(C26),ISNUMBER(D26)),((C26-D26)/D26)*100,"SIN DATOS")</f>
        <v>2.4435807450039362</v>
      </c>
    </row>
    <row r="27" spans="2:9" ht="30" customHeight="1" x14ac:dyDescent="0.3">
      <c r="B27" s="30" t="s">
        <v>25</v>
      </c>
      <c r="C27" s="27">
        <f>IF(AND(ISNUMBER(F4),ISNUMBER(C7)),F4/C7,"SIN DATOS")</f>
        <v>3.7751817362406248</v>
      </c>
      <c r="D27" s="27">
        <f>IF(AND(ISNUMBER(G4),ISNUMBER(D7)),G4/D7,"SIN DATOS")</f>
        <v>3.6000534869931462</v>
      </c>
      <c r="E27" s="44" t="str">
        <f>IF(ISNUMBER(I27),IF(C27&gt;D27,"la rentabilidad financiera ha aumentado un ",IF(C27=D27,"no ha habido variación",IF(C27&lt;D27,"la rentabilidad financiera ha descendido un "))),"SIN DATOS")</f>
        <v xml:space="preserve">la rentabilidad financiera ha aumentado un </v>
      </c>
      <c r="F27" s="36">
        <f>IF(ISNUMBER(I27),ABS(I27),"SIN DATOS")</f>
        <v>4.8646013144029716</v>
      </c>
      <c r="G27" s="41" t="str">
        <f>IF(ISNUMBER(I27),IF(I27&gt;0,"POSITIVO","ATENCIÓN"),"")</f>
        <v>POSITIVO</v>
      </c>
      <c r="H27" s="43" t="str">
        <f>IF(I27&gt;0,"hay evolución favorable","hay evolución desfavorable")</f>
        <v>hay evolución favorable</v>
      </c>
      <c r="I27" s="8">
        <f>IF(AND(ISNUMBER(C27),ISNUMBER(D27)),((C27-D27)/D27)*100,"SIN DATOS")</f>
        <v>4.8646013144029716</v>
      </c>
    </row>
    <row r="28" spans="2:9" s="35" customFormat="1" ht="35.1" customHeight="1" x14ac:dyDescent="0.3">
      <c r="B28" s="34" t="s">
        <v>26</v>
      </c>
      <c r="C28" s="54"/>
      <c r="D28" s="54"/>
      <c r="E28" s="55"/>
      <c r="F28" s="49"/>
      <c r="G28" s="49"/>
      <c r="H28" s="53"/>
      <c r="I28" s="7"/>
    </row>
    <row r="29" spans="2:9" ht="30" customHeight="1" x14ac:dyDescent="0.3">
      <c r="B29" s="33" t="s">
        <v>27</v>
      </c>
      <c r="C29" s="28">
        <f>IF(AND(ISNUMBER(C5),ISNUMBER(C4)),C5/C4,"SIN DATOS")</f>
        <v>4.7090530240681185E-3</v>
      </c>
      <c r="D29" s="28">
        <f>IF(AND(ISNUMBER(D5),ISNUMBER(D4)),D5/D4,"SIN DATOS")</f>
        <v>2.212974821638338E-3</v>
      </c>
      <c r="E29" s="44" t="str">
        <f>IF(ISNUMBER(I29),IF(C29&gt;D29,"la disponibilidad financiera ha aumentado un ",IF(C29=D29,"no ha habido variación",IF(C29&lt;D29,"la disponibilidad financiera ha descendido un "))),"SIN DATOS")</f>
        <v xml:space="preserve">la disponibilidad financiera ha aumentado un </v>
      </c>
      <c r="F29" s="36">
        <f>IF(ISNUMBER(I29),ABS(I29),"SIN DATOS")</f>
        <v>112.79288756579035</v>
      </c>
      <c r="G29" s="41" t="str">
        <f>IF(ISNUMBER(I29),IF(I29&gt;0,"POSITIVO","ATENCIÓN"),"")</f>
        <v>POSITIVO</v>
      </c>
      <c r="H29" s="43" t="str">
        <f>IF(C29&lt;0.02,"el dinero disponible es corto",IF(C29&gt;0.02,"el dinero disponible es adecuado",IF(C29=0.02,"")))</f>
        <v>el dinero disponible es corto</v>
      </c>
      <c r="I29" s="8">
        <f>IF(AND(ISNUMBER(C29),ISNUMBER(D29)),((C29-D29)/D29)*100,"SIN DATOS")</f>
        <v>112.79288756579035</v>
      </c>
    </row>
    <row r="30" spans="2:9" s="35" customFormat="1" ht="35.1" customHeight="1" x14ac:dyDescent="0.3">
      <c r="B30" s="34" t="s">
        <v>28</v>
      </c>
      <c r="C30" s="56"/>
      <c r="D30" s="56"/>
      <c r="E30" s="55"/>
      <c r="F30" s="49"/>
      <c r="G30" s="49"/>
      <c r="H30" s="53"/>
      <c r="I30" s="7"/>
    </row>
    <row r="31" spans="2:9" ht="30" customHeight="1" x14ac:dyDescent="0.3">
      <c r="B31" s="32" t="s">
        <v>29</v>
      </c>
      <c r="C31" s="27">
        <f>IF(AND(ISNUMBER(C4),ISNUMBER(C6),ISNUMBER(C7)),(C4+C6)/C7,"SIN DATOS")</f>
        <v>2.6698924238704689</v>
      </c>
      <c r="D31" s="27">
        <f>IF(AND(ISNUMBER(D4),ISNUMBER(D6),ISNUMBER(D7)),(D4+D6)/D7,"SIN DATOS")</f>
        <v>2.5851652143611932</v>
      </c>
      <c r="E31" s="44" t="str">
        <f>IF(ISNUMBER(I31),IF(C31&gt;D31,"la empresa se ha endeudado más un ",IF(C31=D31,"no ha habido variación",IF(C31&lt;D31,"la empresa tiene menos deudas un "))),"SIN DATOS")</f>
        <v xml:space="preserve">la empresa se ha endeudado más un </v>
      </c>
      <c r="F31" s="36">
        <f>IF(ISNUMBER(I31),ABS(I31),"SIN DATOS")</f>
        <v>3.2774388669086365</v>
      </c>
      <c r="G31" s="41" t="str">
        <f>IF(ISNUMBER(I31),IF(I31&lt;0,"POSITIVO","ATENCIÓN"),"")</f>
        <v>ATENCIÓN</v>
      </c>
      <c r="H31" s="43" t="str">
        <f>IF(C31&gt;1.5,"hay endeudamiento excesivo",IF(C31&lt;1.5,"hay endeudamiento normal",IF(C31=1.5,"")))</f>
        <v>hay endeudamiento excesivo</v>
      </c>
      <c r="I31" s="8">
        <f>IF(AND(ISNUMBER(C31),ISNUMBER(D31)),((C31-D31)/D31)*100,"SIN DATOS")</f>
        <v>3.2774388669086365</v>
      </c>
    </row>
    <row r="32" spans="2:9" ht="30" customHeight="1" x14ac:dyDescent="0.3">
      <c r="B32" s="29" t="s">
        <v>30</v>
      </c>
      <c r="C32" s="27">
        <f>IF(AND(ISNUMBER(C3),ISNUMBER(C4)),C3/C4,"SIN DATOS")</f>
        <v>0.94036834752084397</v>
      </c>
      <c r="D32" s="27">
        <f>IF(AND(ISNUMBER(D3),ISNUMBER(D4)),D3/D4,"SIN DATOS")</f>
        <v>0.97485226383719892</v>
      </c>
      <c r="E32" s="44" t="str">
        <f>IF(ISNUMBER(I32),IF(C32&lt;D32,"pierde capacidad para afrontar pagos un ",IF(C32=D32,"no ha habido variación",IF(C32&lt;D32,"aumenta capacidad para afrontar pagos un "))),"SIN DATOS")</f>
        <v xml:space="preserve">pierde capacidad para afrontar pagos un </v>
      </c>
      <c r="F32" s="36">
        <f>IF(ISNUMBER(I32),ABS(I32),"SIN DATOS")</f>
        <v>3.5373479239428414</v>
      </c>
      <c r="G32" s="41" t="str">
        <f>IF(ISNUMBER(I32),IF(I32&gt;0,"POSITIVO","ATENCIÓN"),"")</f>
        <v>ATENCIÓN</v>
      </c>
      <c r="H32" s="43" t="str">
        <f>IF(C32&gt;1.5,"solvencia correcta",IF(C32&lt;1.5,"hay solvencia anormal",IF(C32=1.5,"")))</f>
        <v>hay solvencia anormal</v>
      </c>
      <c r="I32" s="8">
        <f>IF(AND(ISNUMBER(C32),ISNUMBER(D32)),((C32-D32)/D32)*100,"SIN DATOS")</f>
        <v>-3.5373479239428414</v>
      </c>
    </row>
    <row r="33" spans="2:9" ht="30" customHeight="1" x14ac:dyDescent="0.3">
      <c r="B33" s="29" t="s">
        <v>31</v>
      </c>
      <c r="C33" s="27">
        <f>IF(AND(ISNUMBER(C8),ISNUMBER(C6),ISNUMBER(C4)),C8/(C6+C4),"SIN DATOS")</f>
        <v>1.3745469259582854</v>
      </c>
      <c r="D33" s="27">
        <f>IF(AND(ISNUMBER(D8),ISNUMBER(D6),ISNUMBER(D4)),D8/(D6+D4),"SIN DATOS")</f>
        <v>1.386822472484454</v>
      </c>
      <c r="E33" s="44" t="str">
        <f>IF(ISNUMBER(I33),IF(C33&gt;D33,"gana capacidad para solicitar créditos un ",IF(C33=D33,"no ha habido variación",IF(C33&lt;D33,"pierde capacidad para solicitar créditos un "))),"SIN DATOS")</f>
        <v xml:space="preserve">pierde capacidad para solicitar créditos un </v>
      </c>
      <c r="F33" s="36">
        <f>IF(ISNUMBER(I33),ABS(I33),"SIN DATOS")</f>
        <v>0.88515630296769554</v>
      </c>
      <c r="G33" s="41" t="str">
        <f>IF(ISNUMBER(I33),IF(I33&gt;0,"POSITIVO","ATENCIÓN"),"")</f>
        <v>ATENCIÓN</v>
      </c>
      <c r="H33" s="43" t="str">
        <f>IF(C33&gt;1.5,"solvencia correcta",IF(C33&lt;1.5,"hay solvencia anormal",IF(C33=1.5,"")))</f>
        <v>hay solvencia anormal</v>
      </c>
      <c r="I33" s="8">
        <f>IF(AND(ISNUMBER(C33),ISNUMBER(D33)),((C33-D33)/D33)*100,"SIN DATOS")</f>
        <v>-0.88515630296769554</v>
      </c>
    </row>
    <row r="34" spans="2:9" x14ac:dyDescent="0.3">
      <c r="C34" s="35"/>
      <c r="D34" s="35"/>
      <c r="E34" s="35"/>
      <c r="F34" s="35"/>
      <c r="G34" s="39"/>
      <c r="H34" s="37"/>
      <c r="I34" s="35"/>
    </row>
    <row r="35" spans="2:9" x14ac:dyDescent="0.3">
      <c r="C35" s="35"/>
      <c r="D35" s="35"/>
      <c r="E35" s="35"/>
      <c r="F35" s="35"/>
      <c r="G35" s="39"/>
      <c r="H35" s="37"/>
      <c r="I35" s="35"/>
    </row>
  </sheetData>
  <mergeCells count="2">
    <mergeCell ref="C10:D10"/>
    <mergeCell ref="B14:H14"/>
  </mergeCells>
  <conditionalFormatting sqref="B11">
    <cfRule type="cellIs" dxfId="10" priority="20" stopIfTrue="1" operator="equal">
      <formula>"DATOS NO CORRECTOS-Revisar"</formula>
    </cfRule>
  </conditionalFormatting>
  <conditionalFormatting sqref="G16 G18:G19 G21 G23 G25:G27 G29 G31:G33">
    <cfRule type="cellIs" dxfId="9" priority="1" stopIfTrue="1" operator="equal">
      <formula>"ATENCIÓN"</formula>
    </cfRule>
  </conditionalFormatting>
  <conditionalFormatting sqref="H16">
    <cfRule type="cellIs" dxfId="8" priority="2" stopIfTrue="1" operator="equal">
      <formula>"SIGUE CON FONDO DE MANIOBRA NEGATIVO"</formula>
    </cfRule>
  </conditionalFormatting>
  <conditionalFormatting sqref="H18">
    <cfRule type="cellIs" dxfId="7" priority="3" stopIfTrue="1" operator="equal">
      <formula>"los costes han crecido menos que el IPC"</formula>
    </cfRule>
  </conditionalFormatting>
  <conditionalFormatting sqref="H21 H26:H27">
    <cfRule type="cellIs" dxfId="6" priority="4" stopIfTrue="1" operator="equal">
      <formula>"hay evolución desfavorable"</formula>
    </cfRule>
  </conditionalFormatting>
  <conditionalFormatting sqref="H23">
    <cfRule type="cellIs" dxfId="5" priority="5" stopIfTrue="1" operator="equal">
      <formula>"se vende menos"</formula>
    </cfRule>
  </conditionalFormatting>
  <conditionalFormatting sqref="H25">
    <cfRule type="cellIs" dxfId="4" priority="6" stopIfTrue="1" operator="equal">
      <formula>"los beneficios netos disminuyen"</formula>
    </cfRule>
  </conditionalFormatting>
  <conditionalFormatting sqref="H29">
    <cfRule type="cellIs" dxfId="3" priority="7" stopIfTrue="1" operator="equal">
      <formula>"el dinero disponible es corto"</formula>
    </cfRule>
  </conditionalFormatting>
  <conditionalFormatting sqref="H31">
    <cfRule type="cellIs" dxfId="2" priority="8" stopIfTrue="1" operator="equal">
      <formula>"hay endeudamiento excesivo"</formula>
    </cfRule>
  </conditionalFormatting>
  <conditionalFormatting sqref="H32:H33">
    <cfRule type="cellIs" dxfId="1" priority="9" stopIfTrue="1" operator="equal">
      <formula>"hay solvencia anormal"</formula>
    </cfRule>
  </conditionalFormatting>
  <conditionalFormatting sqref="H19">
    <cfRule type="cellIs" dxfId="0" priority="10" stopIfTrue="1" operator="equal">
      <formula>"se produce a menor coste;       posible reivindicación salarial"</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Información ratios</vt:lpstr>
      <vt:lpstr>RATIOS FINANCIEROS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Excel</dc:title>
  <dc:creator/>
  <cp:lastModifiedBy/>
  <dcterms:created xsi:type="dcterms:W3CDTF">2015-06-05T18:19:34Z</dcterms:created>
  <dcterms:modified xsi:type="dcterms:W3CDTF">2022-07-12T12:28:59Z</dcterms:modified>
</cp:coreProperties>
</file>