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330"/>
  <workbookPr codeName="ThisWorkbook"/>
  <mc:AlternateContent xmlns:mc="http://schemas.openxmlformats.org/markup-compatibility/2006">
    <mc:Choice Requires="x15">
      <x15ac:absPath xmlns:x15ac="http://schemas.microsoft.com/office/spreadsheetml/2010/11/ac" url="D:\TRABAJO\PLANTILLAS GRATUITAS\Emprendepyme\LIFO\"/>
    </mc:Choice>
  </mc:AlternateContent>
  <xr:revisionPtr revIDLastSave="0" documentId="8_{985EDFD5-6513-44B5-AA22-A28C5DDE0ED7}" xr6:coauthVersionLast="47" xr6:coauthVersionMax="47" xr10:uidLastSave="{00000000-0000-0000-0000-000000000000}"/>
  <bookViews>
    <workbookView xWindow="-28920" yWindow="-120" windowWidth="29040" windowHeight="15840"/>
  </bookViews>
  <sheets>
    <sheet name=" Emprendepyme shop" sheetId="6" r:id="rId1"/>
    <sheet name="UEPS" sheetId="5" r:id="rId2"/>
    <sheet name="PEPS" sheetId="4" r:id="rId3"/>
    <sheet name="Promedio" sheetId="1" r:id="rId4"/>
    <sheet name="Comparación métodos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6" i="1" l="1"/>
  <c r="H19" i="1"/>
  <c r="H22" i="1"/>
  <c r="H23" i="1"/>
  <c r="J32" i="5"/>
  <c r="J31" i="5"/>
  <c r="F9" i="3"/>
  <c r="H9" i="3"/>
  <c r="J9" i="3"/>
  <c r="F10" i="3"/>
  <c r="H10" i="3" s="1"/>
  <c r="J10" i="3"/>
  <c r="K7" i="4"/>
  <c r="E8" i="4"/>
  <c r="I8" i="4"/>
  <c r="I9" i="4" s="1"/>
  <c r="I10" i="4" s="1"/>
  <c r="E9" i="4"/>
  <c r="G9" i="4"/>
  <c r="H9" i="4" s="1"/>
  <c r="G10" i="4"/>
  <c r="H10" i="4"/>
  <c r="E11" i="4"/>
  <c r="H11" i="4"/>
  <c r="E12" i="4"/>
  <c r="G12" i="4"/>
  <c r="G13" i="4"/>
  <c r="E14" i="4"/>
  <c r="H14" i="4"/>
  <c r="E15" i="4"/>
  <c r="H15" i="4"/>
  <c r="E16" i="4"/>
  <c r="G16" i="4"/>
  <c r="H16" i="4"/>
  <c r="G17" i="4"/>
  <c r="H17" i="4" s="1"/>
  <c r="G18" i="4"/>
  <c r="H18" i="4"/>
  <c r="K27" i="4"/>
  <c r="K28" i="4"/>
  <c r="H31" i="4"/>
  <c r="K6" i="1"/>
  <c r="E7" i="1"/>
  <c r="I7" i="1"/>
  <c r="I8" i="1" s="1"/>
  <c r="I9" i="1" s="1"/>
  <c r="I10" i="1" s="1"/>
  <c r="I11" i="1" s="1"/>
  <c r="I12" i="1" s="1"/>
  <c r="I13" i="1" s="1"/>
  <c r="E8" i="1"/>
  <c r="E9" i="1"/>
  <c r="H9" i="1"/>
  <c r="E10" i="1"/>
  <c r="E11" i="1"/>
  <c r="H11" i="1"/>
  <c r="E12" i="1"/>
  <c r="H12" i="1"/>
  <c r="E13" i="1"/>
  <c r="F14" i="1"/>
  <c r="C18" i="1" s="1"/>
  <c r="K10" i="5"/>
  <c r="E11" i="5"/>
  <c r="I11" i="5"/>
  <c r="I12" i="5" s="1"/>
  <c r="I13" i="5" s="1"/>
  <c r="I14" i="5" s="1"/>
  <c r="E12" i="5"/>
  <c r="G12" i="5"/>
  <c r="H12" i="5" s="1"/>
  <c r="G13" i="5"/>
  <c r="H13" i="5" s="1"/>
  <c r="E14" i="5"/>
  <c r="H14" i="5"/>
  <c r="E15" i="5"/>
  <c r="F15" i="5"/>
  <c r="F23" i="5" s="1"/>
  <c r="C27" i="5" s="1"/>
  <c r="J28" i="5" s="1"/>
  <c r="G15" i="5"/>
  <c r="G16" i="5"/>
  <c r="H16" i="5" s="1"/>
  <c r="E17" i="5"/>
  <c r="H17" i="5"/>
  <c r="E18" i="5"/>
  <c r="H18" i="5"/>
  <c r="E19" i="5"/>
  <c r="G19" i="5"/>
  <c r="H19" i="5" s="1"/>
  <c r="G20" i="5"/>
  <c r="H20" i="5" s="1"/>
  <c r="G21" i="5"/>
  <c r="H21" i="5" s="1"/>
  <c r="G22" i="5"/>
  <c r="H22" i="5" s="1"/>
  <c r="G35" i="5"/>
  <c r="K7" i="1" l="1"/>
  <c r="J7" i="1" s="1"/>
  <c r="G8" i="1" s="1"/>
  <c r="H8" i="1" s="1"/>
  <c r="K8" i="1" s="1"/>
  <c r="K8" i="4"/>
  <c r="K9" i="4" s="1"/>
  <c r="K10" i="4" s="1"/>
  <c r="K11" i="4" s="1"/>
  <c r="C19" i="4"/>
  <c r="K11" i="5"/>
  <c r="H15" i="5"/>
  <c r="H23" i="5" s="1"/>
  <c r="K12" i="5"/>
  <c r="K13" i="5" s="1"/>
  <c r="K14" i="5" s="1"/>
  <c r="K15" i="5" s="1"/>
  <c r="K16" i="5" s="1"/>
  <c r="K17" i="5" s="1"/>
  <c r="K18" i="5" s="1"/>
  <c r="K19" i="5" s="1"/>
  <c r="K20" i="5" s="1"/>
  <c r="K21" i="5" s="1"/>
  <c r="K22" i="5" s="1"/>
  <c r="I15" i="5"/>
  <c r="I16" i="5" s="1"/>
  <c r="I17" i="5" s="1"/>
  <c r="I18" i="5" s="1"/>
  <c r="I19" i="5" s="1"/>
  <c r="I20" i="5" s="1"/>
  <c r="I21" i="5" s="1"/>
  <c r="I22" i="5" s="1"/>
  <c r="C23" i="5"/>
  <c r="A5" i="3"/>
  <c r="F6" i="3" s="1"/>
  <c r="F12" i="4"/>
  <c r="I11" i="4"/>
  <c r="I12" i="4" l="1"/>
  <c r="F13" i="4" s="1"/>
  <c r="H13" i="4" s="1"/>
  <c r="J7" i="3"/>
  <c r="J29" i="5"/>
  <c r="J30" i="5" s="1"/>
  <c r="J33" i="5" s="1"/>
  <c r="J34" i="5" s="1"/>
  <c r="J35" i="5" s="1"/>
  <c r="H12" i="4"/>
  <c r="J8" i="1"/>
  <c r="K9" i="1"/>
  <c r="H6" i="3"/>
  <c r="I13" i="4" l="1"/>
  <c r="I14" i="4" s="1"/>
  <c r="I15" i="4" s="1"/>
  <c r="I16" i="4" s="1"/>
  <c r="I17" i="4" s="1"/>
  <c r="I18" i="4" s="1"/>
  <c r="J9" i="1"/>
  <c r="G10" i="1" s="1"/>
  <c r="H10" i="1" s="1"/>
  <c r="K10" i="1" s="1"/>
  <c r="H19" i="4"/>
  <c r="K12" i="4"/>
  <c r="K13" i="4" s="1"/>
  <c r="K14" i="4" s="1"/>
  <c r="K15" i="4" s="1"/>
  <c r="K16" i="4" s="1"/>
  <c r="K17" i="4" s="1"/>
  <c r="K18" i="4" s="1"/>
  <c r="F19" i="4"/>
  <c r="D23" i="4" s="1"/>
  <c r="K24" i="4" s="1"/>
  <c r="J6" i="3"/>
  <c r="J8" i="3" s="1"/>
  <c r="J11" i="3" s="1"/>
  <c r="K11" i="1" l="1"/>
  <c r="J10" i="1"/>
  <c r="J12" i="3"/>
  <c r="J13" i="3" s="1"/>
  <c r="H7" i="3"/>
  <c r="H8" i="3" s="1"/>
  <c r="H11" i="3" s="1"/>
  <c r="K25" i="4"/>
  <c r="K26" i="4" s="1"/>
  <c r="K29" i="4" s="1"/>
  <c r="K30" i="4" l="1"/>
  <c r="K31" i="4" s="1"/>
  <c r="H12" i="3"/>
  <c r="H13" i="3" s="1"/>
  <c r="K12" i="1"/>
  <c r="J11" i="1"/>
  <c r="J12" i="1" l="1"/>
  <c r="G13" i="1" s="1"/>
  <c r="H13" i="1" s="1"/>
  <c r="H14" i="1" s="1"/>
  <c r="H20" i="1" s="1"/>
  <c r="H21" i="1" s="1"/>
  <c r="H24" i="1" s="1"/>
  <c r="H25" i="1" s="1"/>
  <c r="H26" i="1" s="1"/>
  <c r="F7" i="3" l="1"/>
  <c r="F8" i="3" s="1"/>
  <c r="F11" i="3" s="1"/>
  <c r="K13" i="1"/>
  <c r="J13" i="1" s="1"/>
  <c r="F12" i="3" l="1"/>
  <c r="F13" i="3"/>
  <c r="D13" i="3" s="1"/>
</calcChain>
</file>

<file path=xl/sharedStrings.xml><?xml version="1.0" encoding="utf-8"?>
<sst xmlns="http://schemas.openxmlformats.org/spreadsheetml/2006/main" count="136" uniqueCount="37">
  <si>
    <t>COMPRAS</t>
  </si>
  <si>
    <t xml:space="preserve"> </t>
  </si>
  <si>
    <t>FECHA</t>
  </si>
  <si>
    <t>Cantidad</t>
  </si>
  <si>
    <t>Costo Unidad</t>
  </si>
  <si>
    <t>Costo Total</t>
  </si>
  <si>
    <t>VENTAS</t>
  </si>
  <si>
    <t>SALDOS</t>
  </si>
  <si>
    <t>Ventas Brutas</t>
  </si>
  <si>
    <t xml:space="preserve"> - Costo de Ventas</t>
  </si>
  <si>
    <t>Utilidad Bruta en Ventas</t>
  </si>
  <si>
    <t xml:space="preserve">  + Ingresos No-Operacionales</t>
  </si>
  <si>
    <t xml:space="preserve">  - Gastos No-Operacionales</t>
  </si>
  <si>
    <t xml:space="preserve">  - Impuestos</t>
  </si>
  <si>
    <t>Cantidad Vendida</t>
  </si>
  <si>
    <t>Tasa Impositiva</t>
  </si>
  <si>
    <t>Ing Operacionales</t>
  </si>
  <si>
    <t>Egre No Operac</t>
  </si>
  <si>
    <t>Estado de Resultados</t>
  </si>
  <si>
    <t>Totales</t>
  </si>
  <si>
    <t xml:space="preserve"> = Utilidad antes de Impuestos</t>
  </si>
  <si>
    <t>Precio de Venta</t>
  </si>
  <si>
    <t>Inventario Inicial</t>
  </si>
  <si>
    <t>Inventario Final</t>
  </si>
  <si>
    <t>Método PEPS</t>
  </si>
  <si>
    <t>Método Promedio</t>
  </si>
  <si>
    <t>Método UPS</t>
  </si>
  <si>
    <t xml:space="preserve">    Estado de Resultados</t>
  </si>
  <si>
    <t xml:space="preserve">   Método UEPS</t>
  </si>
  <si>
    <t xml:space="preserve">   Método PEPS</t>
  </si>
  <si>
    <t>METODO DE VALUACION - UEPS (LIFO)</t>
  </si>
  <si>
    <t>Control de inventario</t>
  </si>
  <si>
    <t>Supuestos</t>
  </si>
  <si>
    <t>Promedio Ponderado</t>
  </si>
  <si>
    <t xml:space="preserve">           Comparación de estado de Resultados de los distintos métodos</t>
  </si>
  <si>
    <t>MÉTODO DE VALUACIÓN - PEPS (FIFO)</t>
  </si>
  <si>
    <t>Método de Promedio Ponderado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</si>
</sst>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9" formatCode="_(* #,##0_);_(* \(#,##0\);_(* &quot;-&quot;_);_(@_)"/>
    <numFmt numFmtId="171" formatCode="_(* #,##0.00_);_(* \(#,##0.00\);_(* &quot;-&quot;??_);_(@_)"/>
    <numFmt numFmtId="187" formatCode="_(* #,##0_);_(* \(#,##0\);_(* &quot;-&quot;??_);_(@_)"/>
    <numFmt numFmtId="189" formatCode="#,##0_ ;\-#,##0\ "/>
  </numFmts>
  <fonts count="20" x14ac:knownFonts="1">
    <font>
      <sz val="10"/>
      <name val="Arial"/>
    </font>
    <font>
      <sz val="10"/>
      <name val="Arial"/>
    </font>
    <font>
      <sz val="20"/>
      <name val="Open Sans"/>
      <family val="2"/>
    </font>
    <font>
      <sz val="10"/>
      <name val="Open Sans"/>
      <family val="2"/>
    </font>
    <font>
      <b/>
      <sz val="12"/>
      <name val="Open Sans"/>
      <family val="2"/>
    </font>
    <font>
      <b/>
      <sz val="10"/>
      <name val="Open Sans"/>
      <family val="2"/>
    </font>
    <font>
      <sz val="10"/>
      <color indexed="8"/>
      <name val="Open Sans"/>
      <family val="2"/>
    </font>
    <font>
      <b/>
      <sz val="10"/>
      <color indexed="8"/>
      <name val="Open Sans"/>
      <family val="2"/>
    </font>
    <font>
      <b/>
      <sz val="12"/>
      <color indexed="10"/>
      <name val="Open Sans"/>
      <family val="2"/>
    </font>
    <font>
      <sz val="20"/>
      <color theme="0"/>
      <name val="Open Sans"/>
      <family val="2"/>
    </font>
    <font>
      <b/>
      <sz val="12"/>
      <color theme="1" tint="0.34998626667073579"/>
      <name val="Open Sans"/>
      <family val="2"/>
    </font>
    <font>
      <b/>
      <sz val="10"/>
      <color theme="0"/>
      <name val="Open Sans"/>
      <family val="2"/>
    </font>
    <font>
      <sz val="10"/>
      <color theme="0"/>
      <name val="Open Sans"/>
      <family val="2"/>
    </font>
    <font>
      <sz val="10"/>
      <color theme="1" tint="0.34998626667073579"/>
      <name val="Open Sans"/>
      <family val="2"/>
    </font>
    <font>
      <b/>
      <sz val="10"/>
      <color theme="1" tint="0.34998626667073579"/>
      <name val="Open Sans"/>
      <family val="2"/>
    </font>
    <font>
      <b/>
      <sz val="10"/>
      <color theme="9" tint="-0.249977111117893"/>
      <name val="Open Sans"/>
      <family val="2"/>
    </font>
    <font>
      <sz val="10"/>
      <color indexed="10"/>
      <name val="Open Sans"/>
      <family val="2"/>
    </font>
    <font>
      <sz val="16"/>
      <color theme="0"/>
      <name val="Open Sans"/>
      <family val="2"/>
    </font>
    <font>
      <sz val="14"/>
      <color theme="0"/>
      <name val="Open Sans"/>
      <family val="2"/>
    </font>
    <font>
      <b/>
      <sz val="12"/>
      <color theme="0"/>
      <name val="Open Sans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1E9"/>
        <bgColor indexed="64"/>
      </patternFill>
    </fill>
  </fills>
  <borders count="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2">
    <xf numFmtId="0" fontId="0" fillId="0" borderId="0"/>
    <xf numFmtId="171" fontId="1" fillId="0" borderId="0" applyFont="0" applyFill="0" applyBorder="0" applyAlignment="0" applyProtection="0"/>
  </cellStyleXfs>
  <cellXfs count="79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/>
    <xf numFmtId="0" fontId="2" fillId="2" borderId="0" xfId="0" applyFont="1" applyFill="1" applyAlignment="1">
      <alignment vertical="center"/>
    </xf>
    <xf numFmtId="0" fontId="3" fillId="0" borderId="0" xfId="0" applyFont="1" applyFill="1" applyBorder="1"/>
    <xf numFmtId="0" fontId="6" fillId="0" borderId="0" xfId="0" applyFont="1" applyFill="1" applyBorder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1" fillId="5" borderId="2" xfId="0" applyFont="1" applyFill="1" applyBorder="1" applyAlignment="1">
      <alignment horizontal="center" vertical="center"/>
    </xf>
    <xf numFmtId="189" fontId="8" fillId="0" borderId="0" xfId="0" applyNumberFormat="1" applyFont="1" applyFill="1" applyBorder="1" applyAlignment="1">
      <alignment horizontal="center" vertical="center"/>
    </xf>
    <xf numFmtId="189" fontId="3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89" fontId="3" fillId="0" borderId="0" xfId="1" applyNumberFormat="1" applyFont="1" applyFill="1" applyBorder="1" applyAlignment="1">
      <alignment vertical="center"/>
    </xf>
    <xf numFmtId="189" fontId="7" fillId="0" borderId="0" xfId="1" applyNumberFormat="1" applyFont="1" applyFill="1" applyBorder="1" applyAlignment="1">
      <alignment vertical="center"/>
    </xf>
    <xf numFmtId="16" fontId="12" fillId="3" borderId="4" xfId="0" applyNumberFormat="1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187" fontId="13" fillId="7" borderId="3" xfId="1" applyNumberFormat="1" applyFont="1" applyFill="1" applyBorder="1" applyAlignment="1">
      <alignment horizontal="center" vertical="center"/>
    </xf>
    <xf numFmtId="187" fontId="14" fillId="7" borderId="3" xfId="1" applyNumberFormat="1" applyFont="1" applyFill="1" applyBorder="1" applyAlignment="1">
      <alignment horizontal="center" vertical="center"/>
    </xf>
    <xf numFmtId="171" fontId="13" fillId="7" borderId="3" xfId="1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12" fillId="3" borderId="4" xfId="0" applyFont="1" applyFill="1" applyBorder="1" applyAlignment="1">
      <alignment horizontal="center" vertical="center"/>
    </xf>
    <xf numFmtId="187" fontId="13" fillId="7" borderId="6" xfId="1" applyNumberFormat="1" applyFont="1" applyFill="1" applyBorder="1" applyAlignment="1">
      <alignment horizontal="center" vertical="center"/>
    </xf>
    <xf numFmtId="171" fontId="13" fillId="7" borderId="6" xfId="1" applyNumberFormat="1" applyFont="1" applyFill="1" applyBorder="1" applyAlignment="1">
      <alignment horizontal="center" vertical="center"/>
    </xf>
    <xf numFmtId="187" fontId="14" fillId="7" borderId="6" xfId="1" applyNumberFormat="1" applyFont="1" applyFill="1" applyBorder="1" applyAlignment="1">
      <alignment horizontal="center" vertical="center"/>
    </xf>
    <xf numFmtId="187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187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187" fontId="5" fillId="4" borderId="2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189" fontId="5" fillId="0" borderId="0" xfId="0" applyNumberFormat="1" applyFont="1" applyFill="1" applyBorder="1" applyAlignment="1">
      <alignment vertical="center"/>
    </xf>
    <xf numFmtId="0" fontId="11" fillId="8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69" fontId="15" fillId="0" borderId="0" xfId="1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0" fontId="15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5" fillId="9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189" fontId="13" fillId="0" borderId="0" xfId="0" applyNumberFormat="1" applyFont="1" applyFill="1" applyBorder="1" applyAlignment="1">
      <alignment vertical="center"/>
    </xf>
    <xf numFmtId="189" fontId="13" fillId="0" borderId="0" xfId="1" applyNumberFormat="1" applyFont="1" applyFill="1" applyBorder="1" applyAlignment="1">
      <alignment horizontal="center" vertical="center"/>
    </xf>
    <xf numFmtId="189" fontId="14" fillId="0" borderId="0" xfId="0" applyNumberFormat="1" applyFont="1" applyFill="1" applyBorder="1" applyAlignment="1">
      <alignment vertical="center"/>
    </xf>
    <xf numFmtId="189" fontId="14" fillId="4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center"/>
    </xf>
    <xf numFmtId="0" fontId="6" fillId="0" borderId="0" xfId="0" applyFont="1" applyFill="1"/>
    <xf numFmtId="9" fontId="16" fillId="0" borderId="0" xfId="0" applyNumberFormat="1" applyFont="1" applyFill="1"/>
    <xf numFmtId="0" fontId="17" fillId="3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89" fontId="13" fillId="0" borderId="0" xfId="0" applyNumberFormat="1" applyFont="1" applyFill="1" applyBorder="1" applyAlignment="1">
      <alignment horizontal="center" vertical="center"/>
    </xf>
    <xf numFmtId="189" fontId="14" fillId="4" borderId="0" xfId="0" applyNumberFormat="1" applyFont="1" applyFill="1" applyBorder="1" applyAlignment="1">
      <alignment horizontal="center" vertical="center"/>
    </xf>
    <xf numFmtId="189" fontId="14" fillId="0" borderId="0" xfId="0" applyNumberFormat="1" applyFont="1" applyFill="1" applyBorder="1" applyAlignment="1">
      <alignment horizontal="center" vertical="center"/>
    </xf>
    <xf numFmtId="0" fontId="3" fillId="7" borderId="0" xfId="0" applyFont="1" applyFill="1"/>
    <xf numFmtId="0" fontId="2" fillId="7" borderId="0" xfId="0" applyFont="1" applyFill="1" applyAlignment="1">
      <alignment vertical="center"/>
    </xf>
    <xf numFmtId="0" fontId="13" fillId="4" borderId="2" xfId="0" applyFont="1" applyFill="1" applyBorder="1" applyAlignment="1">
      <alignment horizontal="center"/>
    </xf>
    <xf numFmtId="187" fontId="13" fillId="4" borderId="2" xfId="0" applyNumberFormat="1" applyFont="1" applyFill="1" applyBorder="1"/>
    <xf numFmtId="187" fontId="14" fillId="4" borderId="2" xfId="0" applyNumberFormat="1" applyFont="1" applyFill="1" applyBorder="1"/>
    <xf numFmtId="0" fontId="11" fillId="8" borderId="2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169" fontId="13" fillId="0" borderId="3" xfId="1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10" fontId="13" fillId="0" borderId="3" xfId="0" applyNumberFormat="1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187" fontId="14" fillId="7" borderId="3" xfId="0" applyNumberFormat="1" applyFont="1" applyFill="1" applyBorder="1" applyAlignment="1">
      <alignment horizontal="center" vertical="center"/>
    </xf>
    <xf numFmtId="0" fontId="0" fillId="10" borderId="0" xfId="0" applyFill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F8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shop.emprendepyme.net/categoria-producto/presentaciones?utm_source=emprendepyme.net&amp;utm_medium=recurso_gratuito&amp;utm_campaign=offline&amp;utm_term=lifo" TargetMode="External"/><Relationship Id="rId18" Type="http://schemas.openxmlformats.org/officeDocument/2006/relationships/image" Target="../media/image9.jpg"/><Relationship Id="rId3" Type="http://schemas.openxmlformats.org/officeDocument/2006/relationships/hyperlink" Target="https://www.youtube.com/channel/UCmUiRFV3AoqCFc-2ONNRibg/videos" TargetMode="External"/><Relationship Id="rId7" Type="http://schemas.openxmlformats.org/officeDocument/2006/relationships/hyperlink" Target="https://www.facebook.com/emprendepymenet" TargetMode="External"/><Relationship Id="rId12" Type="http://schemas.openxmlformats.org/officeDocument/2006/relationships/image" Target="../media/image6.jpg"/><Relationship Id="rId17" Type="http://schemas.openxmlformats.org/officeDocument/2006/relationships/hyperlink" Target="https://www.emprendepyme.net/recursos?utm_source=emprendepyme.net&amp;utm_medium=recurso_gratuito&amp;utm_campaign=offline&amp;utm_term=lifo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jpg"/><Relationship Id="rId20" Type="http://schemas.openxmlformats.org/officeDocument/2006/relationships/image" Target="../media/image10.jpg"/><Relationship Id="rId1" Type="http://schemas.openxmlformats.org/officeDocument/2006/relationships/hyperlink" Target="https://shop.emprendepyme.net/?utm_source=emprendepyme.net&amp;utm_medium=recurso_gratuito&amp;utm_campaign=offline&amp;utm_term=lifo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shop.emprendepyme.net/categoria-producto/cursos?utm_source=emprendepyme.net&amp;utm_medium=recurso_gratuito&amp;utm_campaign=offline&amp;utm_term=lifo" TargetMode="External"/><Relationship Id="rId5" Type="http://schemas.openxmlformats.org/officeDocument/2006/relationships/hyperlink" Target="https://www.linkedin.com/company/emprendepyme/" TargetMode="External"/><Relationship Id="rId15" Type="http://schemas.openxmlformats.org/officeDocument/2006/relationships/hyperlink" Target="https://shop.emprendepyme.net/categoria-producto/plantillas-empresa?utm_source=emprendepyme.net&amp;utm_medium=recurso_gratuito&amp;utm_campaign=offline&amp;utm_term=lifo" TargetMode="External"/><Relationship Id="rId10" Type="http://schemas.openxmlformats.org/officeDocument/2006/relationships/image" Target="../media/image5.png"/><Relationship Id="rId19" Type="http://schemas.openxmlformats.org/officeDocument/2006/relationships/hyperlink" Target="https://shop.emprendepyme.net/producto/plantilla-gestion-del-inventario-stock-y-pre-order?utm_source=emprendepyme.net&amp;utm_medium=recurso_gratuito&amp;utm_campaign=offline&amp;utm_term=lifo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www.pinterest.es/emprendepyme/_saved/" TargetMode="External"/><Relationship Id="rId14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3</xdr:col>
      <xdr:colOff>461962</xdr:colOff>
      <xdr:row>7</xdr:row>
      <xdr:rowOff>19050</xdr:rowOff>
    </xdr:to>
    <xdr:pic>
      <xdr:nvPicPr>
        <xdr:cNvPr id="2" name="Imagen 1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F847D516-CF76-45C4-907C-FE9BFA7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2747962" cy="923925"/>
        </a:xfrm>
        <a:prstGeom prst="rect">
          <a:avLst/>
        </a:prstGeom>
      </xdr:spPr>
    </xdr:pic>
    <xdr:clientData/>
  </xdr:twoCellAnchor>
  <xdr:twoCellAnchor>
    <xdr:from>
      <xdr:col>3</xdr:col>
      <xdr:colOff>278624</xdr:colOff>
      <xdr:row>3</xdr:row>
      <xdr:rowOff>253</xdr:rowOff>
    </xdr:from>
    <xdr:to>
      <xdr:col>7</xdr:col>
      <xdr:colOff>95249</xdr:colOff>
      <xdr:row>5</xdr:row>
      <xdr:rowOff>124078</xdr:rowOff>
    </xdr:to>
    <xdr:sp macro="" textlink="">
      <xdr:nvSpPr>
        <xdr:cNvPr id="3" name="Rectángulo: esquinas redondeadas 2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1FB3B67D-69EB-4B76-B3D2-2541120B2BE2}"/>
            </a:ext>
          </a:extLst>
        </xdr:cNvPr>
        <xdr:cNvSpPr/>
      </xdr:nvSpPr>
      <xdr:spPr>
        <a:xfrm>
          <a:off x="2564624" y="486028"/>
          <a:ext cx="2864625" cy="447675"/>
        </a:xfrm>
        <a:prstGeom prst="roundRect">
          <a:avLst/>
        </a:prstGeom>
        <a:solidFill>
          <a:srgbClr val="323947"/>
        </a:solidFill>
        <a:ln w="38100">
          <a:solidFill>
            <a:srgbClr val="D07D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400" b="1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VISITA</a:t>
          </a:r>
          <a:r>
            <a:rPr lang="es-ES" sz="1400" b="1" baseline="0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 emprende</a:t>
          </a:r>
          <a:r>
            <a:rPr lang="es-ES" sz="1400" b="1" baseline="0">
              <a:solidFill>
                <a:schemeClr val="accent6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pyme</a:t>
          </a:r>
          <a:r>
            <a:rPr lang="es-ES" sz="1400" b="1" baseline="0">
              <a:solidFill>
                <a:schemeClr val="accent6">
                  <a:lumMod val="40000"/>
                  <a:lumOff val="60000"/>
                </a:schemeClr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shop</a:t>
          </a:r>
          <a:endParaRPr lang="es-ES" sz="1400" b="1">
            <a:solidFill>
              <a:schemeClr val="accent6">
                <a:lumMod val="40000"/>
                <a:lumOff val="60000"/>
              </a:schemeClr>
            </a:solidFill>
            <a:latin typeface="Montserrat" panose="00000500000000000000" pitchFamily="2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8</xdr:col>
      <xdr:colOff>746174</xdr:colOff>
      <xdr:row>2</xdr:row>
      <xdr:rowOff>140513</xdr:rowOff>
    </xdr:from>
    <xdr:to>
      <xdr:col>9</xdr:col>
      <xdr:colOff>479474</xdr:colOff>
      <xdr:row>5</xdr:row>
      <xdr:rowOff>150038</xdr:rowOff>
    </xdr:to>
    <xdr:pic>
      <xdr:nvPicPr>
        <xdr:cNvPr id="4" name="Imagen 3">
          <a:hlinkClick xmlns:r="http://schemas.openxmlformats.org/officeDocument/2006/relationships" r:id="rId3" tooltip="Visita nuestro canal de Youtube"/>
          <a:extLst>
            <a:ext uri="{FF2B5EF4-FFF2-40B4-BE49-F238E27FC236}">
              <a16:creationId xmlns:a16="http://schemas.microsoft.com/office/drawing/2014/main" id="{6660A832-7B1F-4E78-9C35-C04DE2E44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2174" y="4643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588224</xdr:colOff>
      <xdr:row>2</xdr:row>
      <xdr:rowOff>140513</xdr:rowOff>
    </xdr:from>
    <xdr:to>
      <xdr:col>10</xdr:col>
      <xdr:colOff>321524</xdr:colOff>
      <xdr:row>5</xdr:row>
      <xdr:rowOff>150038</xdr:rowOff>
    </xdr:to>
    <xdr:pic>
      <xdr:nvPicPr>
        <xdr:cNvPr id="5" name="Imagen 4">
          <a:hlinkClick xmlns:r="http://schemas.openxmlformats.org/officeDocument/2006/relationships" r:id="rId5" tooltip="Visita nuestro Linkedin"/>
          <a:extLst>
            <a:ext uri="{FF2B5EF4-FFF2-40B4-BE49-F238E27FC236}">
              <a16:creationId xmlns:a16="http://schemas.microsoft.com/office/drawing/2014/main" id="{158C5D0F-0998-4362-898E-536A2F6A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6224" y="4643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7</xdr:col>
      <xdr:colOff>300074</xdr:colOff>
      <xdr:row>2</xdr:row>
      <xdr:rowOff>140513</xdr:rowOff>
    </xdr:from>
    <xdr:to>
      <xdr:col>8</xdr:col>
      <xdr:colOff>33374</xdr:colOff>
      <xdr:row>5</xdr:row>
      <xdr:rowOff>150038</xdr:rowOff>
    </xdr:to>
    <xdr:pic>
      <xdr:nvPicPr>
        <xdr:cNvPr id="6" name="Imagen 5">
          <a:hlinkClick xmlns:r="http://schemas.openxmlformats.org/officeDocument/2006/relationships" r:id="rId7" tooltip="Visita nuestro Facebook"/>
          <a:extLst>
            <a:ext uri="{FF2B5EF4-FFF2-40B4-BE49-F238E27FC236}">
              <a16:creationId xmlns:a16="http://schemas.microsoft.com/office/drawing/2014/main" id="{3419BC96-99FE-45CA-92BF-C8DF8AC9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074" y="4643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8</xdr:col>
      <xdr:colOff>142124</xdr:colOff>
      <xdr:row>2</xdr:row>
      <xdr:rowOff>140513</xdr:rowOff>
    </xdr:from>
    <xdr:to>
      <xdr:col>8</xdr:col>
      <xdr:colOff>637424</xdr:colOff>
      <xdr:row>5</xdr:row>
      <xdr:rowOff>150038</xdr:rowOff>
    </xdr:to>
    <xdr:pic>
      <xdr:nvPicPr>
        <xdr:cNvPr id="7" name="Imagen 6">
          <a:hlinkClick xmlns:r="http://schemas.openxmlformats.org/officeDocument/2006/relationships" r:id="rId9" tooltip="Visita nuestro Pinterest"/>
          <a:extLst>
            <a:ext uri="{FF2B5EF4-FFF2-40B4-BE49-F238E27FC236}">
              <a16:creationId xmlns:a16="http://schemas.microsoft.com/office/drawing/2014/main" id="{21BF842D-2391-4A73-A52C-622B95E3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124" y="4643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457236</xdr:colOff>
      <xdr:row>8</xdr:row>
      <xdr:rowOff>3188</xdr:rowOff>
    </xdr:from>
    <xdr:to>
      <xdr:col>10</xdr:col>
      <xdr:colOff>397836</xdr:colOff>
      <xdr:row>21</xdr:row>
      <xdr:rowOff>41363</xdr:rowOff>
    </xdr:to>
    <xdr:pic>
      <xdr:nvPicPr>
        <xdr:cNvPr id="8" name="Imagen 7">
          <a:hlinkClick xmlns:r="http://schemas.openxmlformats.org/officeDocument/2006/relationships" r:id="rId11" tooltip="Visita los cursos online para mejorar tus habilidades profesioanles"/>
          <a:extLst>
            <a:ext uri="{FF2B5EF4-FFF2-40B4-BE49-F238E27FC236}">
              <a16:creationId xmlns:a16="http://schemas.microsoft.com/office/drawing/2014/main" id="{B8EAC8BE-C1F9-4A36-A14C-BC9DC596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36" y="1298588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338174</xdr:colOff>
      <xdr:row>22</xdr:row>
      <xdr:rowOff>8738</xdr:rowOff>
    </xdr:from>
    <xdr:to>
      <xdr:col>5</xdr:col>
      <xdr:colOff>278774</xdr:colOff>
      <xdr:row>35</xdr:row>
      <xdr:rowOff>46913</xdr:rowOff>
    </xdr:to>
    <xdr:pic>
      <xdr:nvPicPr>
        <xdr:cNvPr id="9" name="Imagen 8">
          <a:hlinkClick xmlns:r="http://schemas.openxmlformats.org/officeDocument/2006/relationships" r:id="rId13" tooltip="Realiza las mejores exposiciones con nuestras plantillas PowerPoint"/>
          <a:extLst>
            <a:ext uri="{FF2B5EF4-FFF2-40B4-BE49-F238E27FC236}">
              <a16:creationId xmlns:a16="http://schemas.microsoft.com/office/drawing/2014/main" id="{C7BD46DF-D675-441A-BF97-B15FA5BC8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74" y="3571088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338174</xdr:colOff>
      <xdr:row>7</xdr:row>
      <xdr:rowOff>159563</xdr:rowOff>
    </xdr:from>
    <xdr:to>
      <xdr:col>5</xdr:col>
      <xdr:colOff>278774</xdr:colOff>
      <xdr:row>21</xdr:row>
      <xdr:rowOff>35813</xdr:rowOff>
    </xdr:to>
    <xdr:pic>
      <xdr:nvPicPr>
        <xdr:cNvPr id="10" name="Imagen 9">
          <a:hlinkClick xmlns:r="http://schemas.openxmlformats.org/officeDocument/2006/relationships" r:id="rId15" tooltip="Ver Plantillas de Excel Premium"/>
          <a:extLst>
            <a:ext uri="{FF2B5EF4-FFF2-40B4-BE49-F238E27FC236}">
              <a16:creationId xmlns:a16="http://schemas.microsoft.com/office/drawing/2014/main" id="{1186787B-F6B3-4734-B829-B4C28FFF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74" y="1293038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457236</xdr:colOff>
      <xdr:row>22</xdr:row>
      <xdr:rowOff>4764</xdr:rowOff>
    </xdr:from>
    <xdr:to>
      <xdr:col>10</xdr:col>
      <xdr:colOff>397836</xdr:colOff>
      <xdr:row>35</xdr:row>
      <xdr:rowOff>42939</xdr:rowOff>
    </xdr:to>
    <xdr:pic>
      <xdr:nvPicPr>
        <xdr:cNvPr id="11" name="Imagen 10">
          <a:hlinkClick xmlns:r="http://schemas.openxmlformats.org/officeDocument/2006/relationships" r:id="rId17" tooltip="Descarga gratis todos nuestros recursos para pymes"/>
          <a:extLst>
            <a:ext uri="{FF2B5EF4-FFF2-40B4-BE49-F238E27FC236}">
              <a16:creationId xmlns:a16="http://schemas.microsoft.com/office/drawing/2014/main" id="{B0326D79-373C-4F7E-9BC7-D0D2583CC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36" y="3567114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10</xdr:col>
      <xdr:colOff>552451</xdr:colOff>
      <xdr:row>1</xdr:row>
      <xdr:rowOff>2064</xdr:rowOff>
    </xdr:from>
    <xdr:to>
      <xdr:col>16</xdr:col>
      <xdr:colOff>304801</xdr:colOff>
      <xdr:row>32</xdr:row>
      <xdr:rowOff>29853</xdr:rowOff>
    </xdr:to>
    <xdr:pic>
      <xdr:nvPicPr>
        <xdr:cNvPr id="13" name="Imagen 12">
          <a:hlinkClick xmlns:r="http://schemas.openxmlformats.org/officeDocument/2006/relationships" r:id="rId19" tooltip="ver plantilla premium"/>
          <a:extLst>
            <a:ext uri="{FF2B5EF4-FFF2-40B4-BE49-F238E27FC236}">
              <a16:creationId xmlns:a16="http://schemas.microsoft.com/office/drawing/2014/main" id="{8A2E9654-E427-D37E-3670-11661B719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86" b="13318"/>
        <a:stretch/>
      </xdr:blipFill>
      <xdr:spPr>
        <a:xfrm>
          <a:off x="8172451" y="163989"/>
          <a:ext cx="4324350" cy="504746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11</xdr:col>
      <xdr:colOff>333376</xdr:colOff>
      <xdr:row>32</xdr:row>
      <xdr:rowOff>144939</xdr:rowOff>
    </xdr:from>
    <xdr:to>
      <xdr:col>15</xdr:col>
      <xdr:colOff>523876</xdr:colOff>
      <xdr:row>35</xdr:row>
      <xdr:rowOff>116364</xdr:rowOff>
    </xdr:to>
    <xdr:sp macro="" textlink="">
      <xdr:nvSpPr>
        <xdr:cNvPr id="14" name="Rectángulo: esquinas redondeadas 13">
          <a:hlinkClick xmlns:r="http://schemas.openxmlformats.org/officeDocument/2006/relationships" r:id="rId19" tooltip="ver plantilla premium"/>
          <a:extLst>
            <a:ext uri="{FF2B5EF4-FFF2-40B4-BE49-F238E27FC236}">
              <a16:creationId xmlns:a16="http://schemas.microsoft.com/office/drawing/2014/main" id="{87C91CD7-6AA4-4BD1-831B-8CBEC1DAE814}"/>
            </a:ext>
          </a:extLst>
        </xdr:cNvPr>
        <xdr:cNvSpPr/>
      </xdr:nvSpPr>
      <xdr:spPr>
        <a:xfrm>
          <a:off x="8715376" y="5326539"/>
          <a:ext cx="3238500" cy="457200"/>
        </a:xfrm>
        <a:prstGeom prst="roundRect">
          <a:avLst/>
        </a:prstGeom>
        <a:solidFill>
          <a:srgbClr val="D07D34"/>
        </a:solidFill>
        <a:ln w="38100">
          <a:solidFill>
            <a:srgbClr val="202E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bg1"/>
              </a:solidFill>
              <a:latin typeface="Montserrat" panose="00000500000000000000" pitchFamily="2" charset="0"/>
            </a:rPr>
            <a:t>Ver Plantilla Premium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showGridLines="0" tabSelected="1" workbookViewId="0">
      <selection activeCell="S17" sqref="S17"/>
    </sheetView>
  </sheetViews>
  <sheetFormatPr baseColWidth="10" defaultRowHeight="12.75" x14ac:dyDescent="0.2"/>
  <cols>
    <col min="1" max="16384" width="11.42578125" style="78"/>
  </cols>
  <sheetData/>
  <sheetProtection algorithmName="SHA-512" hashValue="7IxnMinDtleDWW91/ETzHbbbUXqecTKBKsZQdjxz6PJo0zwHEWRU78AumGU6nFWhNUzPBB5XpiUioNm3krO96A==" saltValue="7pv4+gZhh+xi9ftZNtuHe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B3:N39"/>
  <sheetViews>
    <sheetView showGridLines="0" workbookViewId="0">
      <selection activeCell="Q16" sqref="Q16"/>
    </sheetView>
  </sheetViews>
  <sheetFormatPr baseColWidth="10" defaultRowHeight="15" x14ac:dyDescent="0.2"/>
  <cols>
    <col min="1" max="1" width="5.42578125" style="6" customWidth="1"/>
    <col min="2" max="11" width="15.7109375" style="6" customWidth="1"/>
    <col min="12" max="12" width="9.140625" style="22" customWidth="1"/>
    <col min="13" max="256" width="9.140625" style="6" customWidth="1"/>
    <col min="257" max="16384" width="11.42578125" style="6"/>
  </cols>
  <sheetData>
    <row r="3" spans="2:14" s="8" customFormat="1" ht="30" customHeight="1" x14ac:dyDescent="0.2">
      <c r="B3" s="33" t="s">
        <v>30</v>
      </c>
      <c r="C3" s="33"/>
      <c r="D3" s="33"/>
      <c r="E3" s="33"/>
      <c r="F3" s="33"/>
      <c r="G3" s="33"/>
      <c r="H3" s="33"/>
      <c r="I3" s="33"/>
      <c r="J3" s="33"/>
      <c r="K3" s="33"/>
      <c r="L3" s="35"/>
      <c r="M3" s="36"/>
      <c r="N3" s="36"/>
    </row>
    <row r="4" spans="2:14" ht="2.25" customHeight="1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21"/>
      <c r="M4" s="1"/>
      <c r="N4" s="1"/>
    </row>
    <row r="5" spans="2:14" ht="21" customHeight="1" x14ac:dyDescent="0.2">
      <c r="B5" s="34" t="s">
        <v>31</v>
      </c>
      <c r="C5" s="34"/>
      <c r="D5" s="34"/>
      <c r="E5" s="34"/>
      <c r="F5" s="34"/>
      <c r="G5" s="34"/>
      <c r="H5" s="34"/>
      <c r="I5" s="34"/>
      <c r="J5" s="34"/>
      <c r="K5" s="34"/>
    </row>
    <row r="6" spans="2:14" ht="9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</row>
    <row r="7" spans="2:14" ht="9" customHeight="1" x14ac:dyDescent="0.2"/>
    <row r="8" spans="2:14" ht="30" customHeight="1" x14ac:dyDescent="0.2">
      <c r="B8" s="9" t="s">
        <v>2</v>
      </c>
      <c r="C8" s="9" t="s">
        <v>0</v>
      </c>
      <c r="D8" s="9"/>
      <c r="E8" s="9"/>
      <c r="F8" s="9" t="s">
        <v>6</v>
      </c>
      <c r="G8" s="9"/>
      <c r="H8" s="9"/>
      <c r="I8" s="9" t="s">
        <v>7</v>
      </c>
      <c r="J8" s="9"/>
      <c r="K8" s="9"/>
    </row>
    <row r="9" spans="2:14" ht="30" customHeight="1" x14ac:dyDescent="0.2">
      <c r="B9" s="9"/>
      <c r="C9" s="16" t="s">
        <v>3</v>
      </c>
      <c r="D9" s="16" t="s">
        <v>4</v>
      </c>
      <c r="E9" s="16" t="s">
        <v>5</v>
      </c>
      <c r="F9" s="16" t="s">
        <v>3</v>
      </c>
      <c r="G9" s="16" t="s">
        <v>4</v>
      </c>
      <c r="H9" s="16" t="s">
        <v>5</v>
      </c>
      <c r="I9" s="16" t="s">
        <v>3</v>
      </c>
      <c r="J9" s="16" t="s">
        <v>4</v>
      </c>
      <c r="K9" s="16" t="s">
        <v>5</v>
      </c>
    </row>
    <row r="10" spans="2:14" s="20" customFormat="1" ht="24.95" customHeight="1" x14ac:dyDescent="0.2">
      <c r="B10" s="15">
        <v>36586</v>
      </c>
      <c r="C10" s="17"/>
      <c r="D10" s="17"/>
      <c r="E10" s="17"/>
      <c r="F10" s="17"/>
      <c r="G10" s="17"/>
      <c r="H10" s="17"/>
      <c r="I10" s="17">
        <v>8000</v>
      </c>
      <c r="J10" s="17">
        <v>1000</v>
      </c>
      <c r="K10" s="18">
        <f>+I10*J10</f>
        <v>8000000</v>
      </c>
      <c r="L10" s="23" t="s">
        <v>22</v>
      </c>
    </row>
    <row r="11" spans="2:14" s="20" customFormat="1" ht="24.95" customHeight="1" x14ac:dyDescent="0.2">
      <c r="B11" s="15">
        <v>36590</v>
      </c>
      <c r="C11" s="17">
        <v>12000</v>
      </c>
      <c r="D11" s="17">
        <v>1100</v>
      </c>
      <c r="E11" s="17">
        <f>+C11*D11</f>
        <v>13200000</v>
      </c>
      <c r="F11" s="17"/>
      <c r="G11" s="17"/>
      <c r="H11" s="17"/>
      <c r="I11" s="17">
        <f>+I10+C11</f>
        <v>20000</v>
      </c>
      <c r="J11" s="19"/>
      <c r="K11" s="17">
        <f>+K10+E11</f>
        <v>21200000</v>
      </c>
      <c r="L11" s="22"/>
    </row>
    <row r="12" spans="2:14" s="20" customFormat="1" ht="24.95" customHeight="1" x14ac:dyDescent="0.2">
      <c r="B12" s="15">
        <v>36593</v>
      </c>
      <c r="C12" s="17"/>
      <c r="D12" s="17"/>
      <c r="E12" s="17">
        <f t="shared" ref="E12:E19" si="0">+C12*D12</f>
        <v>0</v>
      </c>
      <c r="F12" s="17">
        <v>12000</v>
      </c>
      <c r="G12" s="17">
        <f>+D11</f>
        <v>1100</v>
      </c>
      <c r="H12" s="17">
        <f>+F12*G12</f>
        <v>13200000</v>
      </c>
      <c r="I12" s="17">
        <f>+I11-F12</f>
        <v>8000</v>
      </c>
      <c r="J12" s="19"/>
      <c r="K12" s="17">
        <f>+K11-H12</f>
        <v>8000000</v>
      </c>
      <c r="L12" s="22"/>
    </row>
    <row r="13" spans="2:14" s="20" customFormat="1" ht="24.95" customHeight="1" x14ac:dyDescent="0.2">
      <c r="B13" s="15"/>
      <c r="C13" s="17"/>
      <c r="D13" s="17"/>
      <c r="E13" s="17"/>
      <c r="F13" s="17">
        <v>2000</v>
      </c>
      <c r="G13" s="17">
        <f>+J10</f>
        <v>1000</v>
      </c>
      <c r="H13" s="17">
        <f>+F13*G13</f>
        <v>2000000</v>
      </c>
      <c r="I13" s="17">
        <f>+I12-F13</f>
        <v>6000</v>
      </c>
      <c r="J13" s="19"/>
      <c r="K13" s="17">
        <f>+K12-H13</f>
        <v>6000000</v>
      </c>
      <c r="L13" s="22"/>
    </row>
    <row r="14" spans="2:14" s="20" customFormat="1" ht="24.95" customHeight="1" x14ac:dyDescent="0.2">
      <c r="B14" s="15">
        <v>36597</v>
      </c>
      <c r="C14" s="17">
        <v>13000</v>
      </c>
      <c r="D14" s="17">
        <v>900</v>
      </c>
      <c r="E14" s="17">
        <f t="shared" si="0"/>
        <v>11700000</v>
      </c>
      <c r="F14" s="17"/>
      <c r="G14" s="17"/>
      <c r="H14" s="17">
        <f t="shared" ref="H14:H19" si="1">+F14*G14</f>
        <v>0</v>
      </c>
      <c r="I14" s="17">
        <f>+I13+C14</f>
        <v>19000</v>
      </c>
      <c r="J14" s="19"/>
      <c r="K14" s="17">
        <f>+K13+E14</f>
        <v>17700000</v>
      </c>
      <c r="L14" s="22"/>
    </row>
    <row r="15" spans="2:14" s="20" customFormat="1" ht="24.95" customHeight="1" x14ac:dyDescent="0.2">
      <c r="B15" s="15">
        <v>36603</v>
      </c>
      <c r="C15" s="17"/>
      <c r="D15" s="17"/>
      <c r="E15" s="17">
        <f t="shared" si="0"/>
        <v>0</v>
      </c>
      <c r="F15" s="17">
        <f>+C14</f>
        <v>13000</v>
      </c>
      <c r="G15" s="17">
        <f>+D14</f>
        <v>900</v>
      </c>
      <c r="H15" s="17">
        <f t="shared" si="1"/>
        <v>11700000</v>
      </c>
      <c r="I15" s="17">
        <f>+I14-F15</f>
        <v>6000</v>
      </c>
      <c r="J15" s="19"/>
      <c r="K15" s="17">
        <f>+K14-H15</f>
        <v>6000000</v>
      </c>
      <c r="L15" s="22" t="s">
        <v>1</v>
      </c>
    </row>
    <row r="16" spans="2:14" s="20" customFormat="1" ht="24.95" customHeight="1" x14ac:dyDescent="0.2">
      <c r="B16" s="15"/>
      <c r="C16" s="17"/>
      <c r="D16" s="17"/>
      <c r="E16" s="17"/>
      <c r="F16" s="17">
        <v>1000</v>
      </c>
      <c r="G16" s="17">
        <f>+J10</f>
        <v>1000</v>
      </c>
      <c r="H16" s="17">
        <f>+F16*G16</f>
        <v>1000000</v>
      </c>
      <c r="I16" s="17">
        <f>+I15-F16</f>
        <v>5000</v>
      </c>
      <c r="J16" s="19"/>
      <c r="K16" s="17">
        <f>+K15-H16</f>
        <v>5000000</v>
      </c>
      <c r="L16" s="22"/>
    </row>
    <row r="17" spans="2:12" s="20" customFormat="1" ht="24.95" customHeight="1" x14ac:dyDescent="0.2">
      <c r="B17" s="15">
        <v>36608</v>
      </c>
      <c r="C17" s="17">
        <v>8000</v>
      </c>
      <c r="D17" s="17">
        <v>1200</v>
      </c>
      <c r="E17" s="17">
        <f t="shared" si="0"/>
        <v>9600000</v>
      </c>
      <c r="F17" s="17"/>
      <c r="G17" s="17"/>
      <c r="H17" s="17">
        <f t="shared" si="1"/>
        <v>0</v>
      </c>
      <c r="I17" s="17">
        <f>+I16+C17</f>
        <v>13000</v>
      </c>
      <c r="J17" s="19"/>
      <c r="K17" s="17">
        <f>+K16+E17</f>
        <v>14600000</v>
      </c>
      <c r="L17" s="22"/>
    </row>
    <row r="18" spans="2:12" s="20" customFormat="1" ht="24.95" customHeight="1" x14ac:dyDescent="0.2">
      <c r="B18" s="15">
        <v>86</v>
      </c>
      <c r="C18" s="17">
        <v>7000</v>
      </c>
      <c r="D18" s="17">
        <v>1300</v>
      </c>
      <c r="E18" s="17">
        <f t="shared" si="0"/>
        <v>9100000</v>
      </c>
      <c r="F18" s="17"/>
      <c r="G18" s="17"/>
      <c r="H18" s="17">
        <f t="shared" si="1"/>
        <v>0</v>
      </c>
      <c r="I18" s="17">
        <f>+I17+C18</f>
        <v>20000</v>
      </c>
      <c r="J18" s="19"/>
      <c r="K18" s="17">
        <f>+K17+E18</f>
        <v>23700000</v>
      </c>
      <c r="L18" s="22"/>
    </row>
    <row r="19" spans="2:12" s="20" customFormat="1" ht="24.95" customHeight="1" x14ac:dyDescent="0.2">
      <c r="B19" s="15">
        <v>89</v>
      </c>
      <c r="C19" s="17"/>
      <c r="D19" s="17"/>
      <c r="E19" s="17">
        <f t="shared" si="0"/>
        <v>0</v>
      </c>
      <c r="F19" s="17">
        <v>7000</v>
      </c>
      <c r="G19" s="17">
        <f>+D18</f>
        <v>1300</v>
      </c>
      <c r="H19" s="17">
        <f t="shared" si="1"/>
        <v>9100000</v>
      </c>
      <c r="I19" s="17">
        <f>+I18-F19</f>
        <v>13000</v>
      </c>
      <c r="J19" s="19"/>
      <c r="K19" s="17">
        <f>+K18-H19</f>
        <v>14600000</v>
      </c>
      <c r="L19" s="22"/>
    </row>
    <row r="20" spans="2:12" s="20" customFormat="1" ht="24.95" customHeight="1" x14ac:dyDescent="0.2">
      <c r="B20" s="15"/>
      <c r="C20" s="17"/>
      <c r="D20" s="17"/>
      <c r="E20" s="17"/>
      <c r="F20" s="17">
        <v>7000</v>
      </c>
      <c r="G20" s="17">
        <f>+D17</f>
        <v>1200</v>
      </c>
      <c r="H20" s="17">
        <f>+F20*G20</f>
        <v>8400000</v>
      </c>
      <c r="I20" s="17">
        <f>+I19-F20</f>
        <v>6000</v>
      </c>
      <c r="J20" s="19"/>
      <c r="K20" s="17">
        <f>+K19-H20</f>
        <v>6200000</v>
      </c>
      <c r="L20" s="22"/>
    </row>
    <row r="21" spans="2:12" s="20" customFormat="1" ht="24.95" customHeight="1" x14ac:dyDescent="0.2">
      <c r="B21" s="15"/>
      <c r="C21" s="17"/>
      <c r="D21" s="17"/>
      <c r="E21" s="17"/>
      <c r="F21" s="17">
        <v>1000</v>
      </c>
      <c r="G21" s="17">
        <f>+D17</f>
        <v>1200</v>
      </c>
      <c r="H21" s="17">
        <f>+F21*G21</f>
        <v>1200000</v>
      </c>
      <c r="I21" s="17">
        <f>+I20-F21</f>
        <v>5000</v>
      </c>
      <c r="J21" s="19"/>
      <c r="K21" s="17">
        <f>+K20-H21</f>
        <v>5000000</v>
      </c>
      <c r="L21" s="22"/>
    </row>
    <row r="22" spans="2:12" s="20" customFormat="1" ht="24.95" customHeight="1" x14ac:dyDescent="0.2">
      <c r="B22" s="15"/>
      <c r="C22" s="25"/>
      <c r="D22" s="25"/>
      <c r="E22" s="25"/>
      <c r="F22" s="25">
        <v>1000</v>
      </c>
      <c r="G22" s="25">
        <f>+J10</f>
        <v>1000</v>
      </c>
      <c r="H22" s="25">
        <f>+F22*G22</f>
        <v>1000000</v>
      </c>
      <c r="I22" s="25">
        <f>+I21-F22</f>
        <v>4000</v>
      </c>
      <c r="J22" s="26"/>
      <c r="K22" s="27">
        <f>+K21-H22</f>
        <v>4000000</v>
      </c>
      <c r="L22" s="23" t="s">
        <v>23</v>
      </c>
    </row>
    <row r="23" spans="2:12" s="20" customFormat="1" ht="24.95" customHeight="1" x14ac:dyDescent="0.2">
      <c r="B23" s="24" t="s">
        <v>1</v>
      </c>
      <c r="C23" s="28">
        <f>SUM(E11:E18)</f>
        <v>43600000</v>
      </c>
      <c r="D23" s="29"/>
      <c r="E23" s="29"/>
      <c r="F23" s="30">
        <f>SUM(F12:F22)</f>
        <v>44000</v>
      </c>
      <c r="G23" s="31"/>
      <c r="H23" s="32">
        <f>SUM(H12:H19)</f>
        <v>37000000</v>
      </c>
      <c r="I23" s="31"/>
      <c r="J23" s="31"/>
      <c r="K23" s="31"/>
      <c r="L23" s="22"/>
    </row>
    <row r="25" spans="2:12" ht="30" customHeight="1" x14ac:dyDescent="0.2">
      <c r="B25" s="47" t="s">
        <v>32</v>
      </c>
      <c r="C25" s="47"/>
      <c r="D25" s="47"/>
      <c r="E25" s="8"/>
      <c r="F25" s="8"/>
      <c r="G25" s="39" t="s">
        <v>27</v>
      </c>
      <c r="H25" s="39"/>
      <c r="I25" s="39"/>
      <c r="J25" s="39"/>
      <c r="K25" s="39"/>
      <c r="L25" s="37"/>
    </row>
    <row r="26" spans="2:12" ht="24.95" customHeight="1" x14ac:dyDescent="0.2">
      <c r="B26" s="45" t="s">
        <v>14</v>
      </c>
      <c r="C26" s="45"/>
      <c r="D26" s="45"/>
      <c r="E26" s="8"/>
      <c r="F26" s="8"/>
      <c r="G26" s="46" t="s">
        <v>28</v>
      </c>
      <c r="H26" s="46"/>
      <c r="I26" s="46"/>
      <c r="J26" s="46"/>
      <c r="K26" s="46"/>
      <c r="L26" s="37"/>
    </row>
    <row r="27" spans="2:12" ht="24.95" customHeight="1" x14ac:dyDescent="0.2">
      <c r="B27" s="8"/>
      <c r="C27" s="42">
        <f>F23</f>
        <v>44000</v>
      </c>
      <c r="D27" s="8"/>
      <c r="E27" s="8"/>
      <c r="F27" s="8"/>
      <c r="G27" s="12"/>
      <c r="H27" s="12"/>
      <c r="I27" s="10"/>
      <c r="J27" s="11"/>
      <c r="K27" s="11"/>
      <c r="L27" s="37"/>
    </row>
    <row r="28" spans="2:12" ht="24.95" customHeight="1" x14ac:dyDescent="0.2">
      <c r="B28" s="45" t="s">
        <v>21</v>
      </c>
      <c r="C28" s="45"/>
      <c r="D28" s="45"/>
      <c r="E28" s="8"/>
      <c r="F28" s="8"/>
      <c r="G28" s="40" t="s">
        <v>8</v>
      </c>
      <c r="H28" s="12"/>
      <c r="I28" s="13" t="s">
        <v>1</v>
      </c>
      <c r="J28" s="48">
        <f>+C27*C29</f>
        <v>264000000</v>
      </c>
      <c r="K28" s="11"/>
      <c r="L28" s="37"/>
    </row>
    <row r="29" spans="2:12" ht="24.95" customHeight="1" x14ac:dyDescent="0.2">
      <c r="B29" s="8"/>
      <c r="C29" s="43">
        <v>6000</v>
      </c>
      <c r="D29" s="8"/>
      <c r="E29" s="8"/>
      <c r="F29" s="8"/>
      <c r="G29" s="41" t="s">
        <v>9</v>
      </c>
      <c r="H29" s="12"/>
      <c r="I29" s="14" t="s">
        <v>1</v>
      </c>
      <c r="J29" s="51">
        <f>+H23</f>
        <v>37000000</v>
      </c>
      <c r="K29" s="11"/>
      <c r="L29" s="37"/>
    </row>
    <row r="30" spans="2:12" ht="24.95" customHeight="1" x14ac:dyDescent="0.2">
      <c r="B30" s="45" t="s">
        <v>16</v>
      </c>
      <c r="C30" s="45"/>
      <c r="D30" s="45"/>
      <c r="E30" s="8"/>
      <c r="F30" s="8"/>
      <c r="G30" s="40" t="s">
        <v>10</v>
      </c>
      <c r="H30" s="12"/>
      <c r="I30" s="13" t="s">
        <v>1</v>
      </c>
      <c r="J30" s="48">
        <f>+J28-J29</f>
        <v>227000000</v>
      </c>
      <c r="K30" s="11"/>
      <c r="L30" s="37"/>
    </row>
    <row r="31" spans="2:12" ht="24.95" customHeight="1" x14ac:dyDescent="0.2">
      <c r="B31" s="8"/>
      <c r="C31" s="42">
        <v>100000</v>
      </c>
      <c r="D31" s="8"/>
      <c r="E31" s="8"/>
      <c r="F31" s="8"/>
      <c r="G31" s="40" t="s">
        <v>11</v>
      </c>
      <c r="H31" s="12"/>
      <c r="I31" s="13" t="s">
        <v>1</v>
      </c>
      <c r="J31" s="48">
        <f>+C31</f>
        <v>100000</v>
      </c>
      <c r="K31" s="11"/>
      <c r="L31" s="37"/>
    </row>
    <row r="32" spans="2:12" ht="24.95" customHeight="1" x14ac:dyDescent="0.2">
      <c r="B32" s="45" t="s">
        <v>17</v>
      </c>
      <c r="C32" s="45"/>
      <c r="D32" s="45"/>
      <c r="E32" s="8"/>
      <c r="F32" s="8"/>
      <c r="G32" s="40" t="s">
        <v>12</v>
      </c>
      <c r="H32" s="12"/>
      <c r="I32" s="13" t="s">
        <v>1</v>
      </c>
      <c r="J32" s="48">
        <f>+C33</f>
        <v>100000</v>
      </c>
      <c r="K32" s="11"/>
      <c r="L32" s="37"/>
    </row>
    <row r="33" spans="2:12" ht="24.95" customHeight="1" x14ac:dyDescent="0.2">
      <c r="B33" s="8"/>
      <c r="C33" s="42">
        <v>100000</v>
      </c>
      <c r="D33" s="8"/>
      <c r="E33" s="8"/>
      <c r="F33" s="8"/>
      <c r="G33" s="40" t="s">
        <v>20</v>
      </c>
      <c r="H33" s="12"/>
      <c r="I33" s="13" t="s">
        <v>1</v>
      </c>
      <c r="J33" s="48">
        <f>+J30+J31-J32</f>
        <v>227000000</v>
      </c>
      <c r="K33" s="11"/>
      <c r="L33" s="37"/>
    </row>
    <row r="34" spans="2:12" ht="24.95" customHeight="1" x14ac:dyDescent="0.2">
      <c r="B34" s="45" t="s">
        <v>15</v>
      </c>
      <c r="C34" s="45"/>
      <c r="D34" s="45"/>
      <c r="E34" s="8"/>
      <c r="F34" s="8"/>
      <c r="G34" s="40" t="s">
        <v>13</v>
      </c>
      <c r="H34" s="12"/>
      <c r="I34" s="13" t="s">
        <v>1</v>
      </c>
      <c r="J34" s="49">
        <f>IF(J33&gt;0, J33*C35,0)</f>
        <v>79450000</v>
      </c>
      <c r="K34" s="11"/>
      <c r="L34" s="37"/>
    </row>
    <row r="35" spans="2:12" ht="24.95" customHeight="1" x14ac:dyDescent="0.2">
      <c r="B35" s="8"/>
      <c r="C35" s="44">
        <v>0.35</v>
      </c>
      <c r="D35" s="8"/>
      <c r="E35" s="8"/>
      <c r="F35" s="8"/>
      <c r="G35" s="41" t="str">
        <f>IF(I35&gt;0,"Utilidad","Pérdida")</f>
        <v>Utilidad</v>
      </c>
      <c r="H35" s="12"/>
      <c r="I35" s="38" t="s">
        <v>1</v>
      </c>
      <c r="J35" s="50">
        <f>+J33-J34</f>
        <v>147550000</v>
      </c>
      <c r="K35" s="11"/>
      <c r="L35" s="37"/>
    </row>
    <row r="36" spans="2:12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37"/>
    </row>
    <row r="37" spans="2:12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37"/>
    </row>
    <row r="38" spans="2:12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37"/>
    </row>
    <row r="39" spans="2:12" x14ac:dyDescent="0.2">
      <c r="B39" s="8"/>
      <c r="C39" s="8"/>
      <c r="D39" s="8"/>
    </row>
  </sheetData>
  <mergeCells count="15">
    <mergeCell ref="B8:B9"/>
    <mergeCell ref="B26:D26"/>
    <mergeCell ref="B28:D28"/>
    <mergeCell ref="B30:D30"/>
    <mergeCell ref="B32:D32"/>
    <mergeCell ref="B34:D34"/>
    <mergeCell ref="B25:D25"/>
    <mergeCell ref="G25:K25"/>
    <mergeCell ref="G26:K26"/>
    <mergeCell ref="C23:E23"/>
    <mergeCell ref="B5:K5"/>
    <mergeCell ref="C8:E8"/>
    <mergeCell ref="F8:H8"/>
    <mergeCell ref="I8:K8"/>
    <mergeCell ref="B3:K3"/>
  </mergeCells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39997558519241921"/>
  </sheetPr>
  <dimension ref="B1:O36"/>
  <sheetViews>
    <sheetView showGridLines="0" topLeftCell="A9" workbookViewId="0">
      <selection activeCell="H24" sqref="H24:K31"/>
    </sheetView>
  </sheetViews>
  <sheetFormatPr baseColWidth="10" defaultRowHeight="15" x14ac:dyDescent="0.2"/>
  <cols>
    <col min="1" max="1" width="3.140625" style="6" customWidth="1"/>
    <col min="2" max="11" width="15.7109375" style="6" customWidth="1"/>
    <col min="12" max="256" width="9.140625" style="6" customWidth="1"/>
    <col min="257" max="16384" width="11.42578125" style="6"/>
  </cols>
  <sheetData>
    <row r="1" spans="2:12" ht="15" customHeight="1" x14ac:dyDescent="0.2"/>
    <row r="2" spans="2:12" ht="30" customHeight="1" x14ac:dyDescent="0.2">
      <c r="B2" s="55" t="s">
        <v>35</v>
      </c>
      <c r="C2" s="55"/>
      <c r="D2" s="55"/>
      <c r="E2" s="55"/>
      <c r="F2" s="55"/>
      <c r="G2" s="55"/>
      <c r="H2" s="55"/>
      <c r="I2" s="55"/>
      <c r="J2" s="55"/>
      <c r="K2" s="55"/>
    </row>
    <row r="3" spans="2:12" ht="21" customHeight="1" x14ac:dyDescent="0.2">
      <c r="B3" s="34" t="s">
        <v>31</v>
      </c>
      <c r="C3" s="34"/>
      <c r="D3" s="34"/>
      <c r="E3" s="34"/>
      <c r="F3" s="34"/>
      <c r="G3" s="34"/>
      <c r="H3" s="34"/>
      <c r="I3" s="34"/>
      <c r="J3" s="34"/>
      <c r="K3" s="34"/>
    </row>
    <row r="4" spans="2:12" ht="9" customHeight="1" x14ac:dyDescent="0.2"/>
    <row r="5" spans="2:12" ht="30" customHeight="1" x14ac:dyDescent="0.2">
      <c r="B5" s="9" t="s">
        <v>2</v>
      </c>
      <c r="C5" s="9" t="s">
        <v>0</v>
      </c>
      <c r="D5" s="9"/>
      <c r="E5" s="9"/>
      <c r="F5" s="9" t="s">
        <v>6</v>
      </c>
      <c r="G5" s="9"/>
      <c r="H5" s="9"/>
      <c r="I5" s="9" t="s">
        <v>7</v>
      </c>
      <c r="J5" s="9"/>
      <c r="K5" s="9"/>
    </row>
    <row r="6" spans="2:12" ht="30" customHeight="1" x14ac:dyDescent="0.2">
      <c r="B6" s="9"/>
      <c r="C6" s="16" t="s">
        <v>3</v>
      </c>
      <c r="D6" s="16" t="s">
        <v>4</v>
      </c>
      <c r="E6" s="16" t="s">
        <v>5</v>
      </c>
      <c r="F6" s="16" t="s">
        <v>3</v>
      </c>
      <c r="G6" s="16" t="s">
        <v>4</v>
      </c>
      <c r="H6" s="16" t="s">
        <v>5</v>
      </c>
      <c r="I6" s="16" t="s">
        <v>3</v>
      </c>
      <c r="J6" s="16" t="s">
        <v>4</v>
      </c>
      <c r="K6" s="16" t="s">
        <v>5</v>
      </c>
    </row>
    <row r="7" spans="2:12" ht="24.95" customHeight="1" x14ac:dyDescent="0.2">
      <c r="B7" s="15">
        <v>36586</v>
      </c>
      <c r="C7" s="17"/>
      <c r="D7" s="17"/>
      <c r="E7" s="17"/>
      <c r="F7" s="17"/>
      <c r="G7" s="17"/>
      <c r="H7" s="17"/>
      <c r="I7" s="17">
        <v>8000</v>
      </c>
      <c r="J7" s="17">
        <v>1000</v>
      </c>
      <c r="K7" s="17">
        <f>+I7*J7</f>
        <v>8000000</v>
      </c>
      <c r="L7" s="23" t="s">
        <v>22</v>
      </c>
    </row>
    <row r="8" spans="2:12" ht="24.95" customHeight="1" x14ac:dyDescent="0.2">
      <c r="B8" s="15">
        <v>36590</v>
      </c>
      <c r="C8" s="17">
        <v>12000</v>
      </c>
      <c r="D8" s="17">
        <v>1100</v>
      </c>
      <c r="E8" s="17">
        <f>+C8*D8</f>
        <v>13200000</v>
      </c>
      <c r="F8" s="17"/>
      <c r="G8" s="17"/>
      <c r="H8" s="17"/>
      <c r="I8" s="17">
        <f>+I7+C8</f>
        <v>20000</v>
      </c>
      <c r="J8" s="17"/>
      <c r="K8" s="17">
        <f>+K7+E8</f>
        <v>21200000</v>
      </c>
    </row>
    <row r="9" spans="2:12" ht="24.95" customHeight="1" x14ac:dyDescent="0.2">
      <c r="B9" s="15">
        <v>36593</v>
      </c>
      <c r="C9" s="17"/>
      <c r="D9" s="17"/>
      <c r="E9" s="17">
        <f t="shared" ref="E9:E16" si="0">+C9*D9</f>
        <v>0</v>
      </c>
      <c r="F9" s="17">
        <v>8000</v>
      </c>
      <c r="G9" s="17">
        <f>+J7</f>
        <v>1000</v>
      </c>
      <c r="H9" s="17">
        <f t="shared" ref="H9:H16" si="1">+F9*G9</f>
        <v>8000000</v>
      </c>
      <c r="I9" s="17">
        <f>+I8-F9</f>
        <v>12000</v>
      </c>
      <c r="J9" s="17"/>
      <c r="K9" s="17">
        <f>+K8-H9</f>
        <v>13200000</v>
      </c>
    </row>
    <row r="10" spans="2:12" ht="24.95" customHeight="1" x14ac:dyDescent="0.2">
      <c r="B10" s="15"/>
      <c r="C10" s="17"/>
      <c r="D10" s="17"/>
      <c r="E10" s="17"/>
      <c r="F10" s="17">
        <v>6000</v>
      </c>
      <c r="G10" s="17">
        <f>+D8</f>
        <v>1100</v>
      </c>
      <c r="H10" s="17">
        <f>+F10*G10</f>
        <v>6600000</v>
      </c>
      <c r="I10" s="17">
        <f>+I9-F10</f>
        <v>6000</v>
      </c>
      <c r="J10" s="17"/>
      <c r="K10" s="17">
        <f>+K9-H10</f>
        <v>6600000</v>
      </c>
    </row>
    <row r="11" spans="2:12" ht="24.95" customHeight="1" x14ac:dyDescent="0.2">
      <c r="B11" s="15">
        <v>36597</v>
      </c>
      <c r="C11" s="17">
        <v>13000</v>
      </c>
      <c r="D11" s="17">
        <v>900</v>
      </c>
      <c r="E11" s="17">
        <f t="shared" si="0"/>
        <v>11700000</v>
      </c>
      <c r="F11" s="17"/>
      <c r="G11" s="17"/>
      <c r="H11" s="17">
        <f t="shared" si="1"/>
        <v>0</v>
      </c>
      <c r="I11" s="17">
        <f>+I10+C11</f>
        <v>19000</v>
      </c>
      <c r="J11" s="17"/>
      <c r="K11" s="17">
        <f>+K10+E11</f>
        <v>18300000</v>
      </c>
    </row>
    <row r="12" spans="2:12" ht="24.95" customHeight="1" x14ac:dyDescent="0.2">
      <c r="B12" s="15">
        <v>36603</v>
      </c>
      <c r="C12" s="17"/>
      <c r="D12" s="17"/>
      <c r="E12" s="17">
        <f t="shared" si="0"/>
        <v>0</v>
      </c>
      <c r="F12" s="17">
        <f>+I10</f>
        <v>6000</v>
      </c>
      <c r="G12" s="17">
        <f>+D8</f>
        <v>1100</v>
      </c>
      <c r="H12" s="17">
        <f t="shared" si="1"/>
        <v>6600000</v>
      </c>
      <c r="I12" s="17">
        <f>+I11-F12</f>
        <v>13000</v>
      </c>
      <c r="J12" s="17"/>
      <c r="K12" s="17">
        <f>+K11-H12</f>
        <v>11700000</v>
      </c>
      <c r="L12" s="6" t="s">
        <v>1</v>
      </c>
    </row>
    <row r="13" spans="2:12" ht="24.95" customHeight="1" x14ac:dyDescent="0.2">
      <c r="B13" s="15"/>
      <c r="C13" s="17"/>
      <c r="D13" s="17"/>
      <c r="E13" s="17"/>
      <c r="F13" s="17">
        <f>+I12-5000</f>
        <v>8000</v>
      </c>
      <c r="G13" s="17">
        <f>+D11</f>
        <v>900</v>
      </c>
      <c r="H13" s="17">
        <f>+F13*G13</f>
        <v>7200000</v>
      </c>
      <c r="I13" s="17">
        <f>+I12-F13</f>
        <v>5000</v>
      </c>
      <c r="J13" s="17"/>
      <c r="K13" s="17">
        <f>+K12-H13</f>
        <v>4500000</v>
      </c>
    </row>
    <row r="14" spans="2:12" ht="24.95" customHeight="1" x14ac:dyDescent="0.2">
      <c r="B14" s="15">
        <v>36608</v>
      </c>
      <c r="C14" s="17">
        <v>8000</v>
      </c>
      <c r="D14" s="17">
        <v>1200</v>
      </c>
      <c r="E14" s="17">
        <f t="shared" si="0"/>
        <v>9600000</v>
      </c>
      <c r="F14" s="17"/>
      <c r="G14" s="17"/>
      <c r="H14" s="17">
        <f t="shared" si="1"/>
        <v>0</v>
      </c>
      <c r="I14" s="17">
        <f>+I13+C14</f>
        <v>13000</v>
      </c>
      <c r="J14" s="17"/>
      <c r="K14" s="17">
        <f>+K13+E14</f>
        <v>14100000</v>
      </c>
    </row>
    <row r="15" spans="2:12" ht="24.95" customHeight="1" x14ac:dyDescent="0.2">
      <c r="B15" s="15">
        <v>86</v>
      </c>
      <c r="C15" s="17">
        <v>7000</v>
      </c>
      <c r="D15" s="17">
        <v>1300</v>
      </c>
      <c r="E15" s="17">
        <f t="shared" si="0"/>
        <v>9100000</v>
      </c>
      <c r="F15" s="17"/>
      <c r="G15" s="17"/>
      <c r="H15" s="17">
        <f t="shared" si="1"/>
        <v>0</v>
      </c>
      <c r="I15" s="17">
        <f>+I14+C15</f>
        <v>20000</v>
      </c>
      <c r="J15" s="17"/>
      <c r="K15" s="17">
        <f>+K14+E15</f>
        <v>23200000</v>
      </c>
    </row>
    <row r="16" spans="2:12" ht="24.95" customHeight="1" x14ac:dyDescent="0.2">
      <c r="B16" s="15">
        <v>89</v>
      </c>
      <c r="C16" s="17"/>
      <c r="D16" s="17"/>
      <c r="E16" s="17">
        <f t="shared" si="0"/>
        <v>0</v>
      </c>
      <c r="F16" s="17">
        <v>5000</v>
      </c>
      <c r="G16" s="17">
        <f>+D11</f>
        <v>900</v>
      </c>
      <c r="H16" s="17">
        <f t="shared" si="1"/>
        <v>4500000</v>
      </c>
      <c r="I16" s="17">
        <f>+I15-F16</f>
        <v>15000</v>
      </c>
      <c r="J16" s="17"/>
      <c r="K16" s="17">
        <f>+K15-H16</f>
        <v>18700000</v>
      </c>
    </row>
    <row r="17" spans="2:15" ht="24.95" customHeight="1" x14ac:dyDescent="0.2">
      <c r="B17" s="15"/>
      <c r="C17" s="17"/>
      <c r="D17" s="17"/>
      <c r="E17" s="17"/>
      <c r="F17" s="17">
        <v>8000</v>
      </c>
      <c r="G17" s="17">
        <f>+D14</f>
        <v>1200</v>
      </c>
      <c r="H17" s="17">
        <f>+F17*G17</f>
        <v>9600000</v>
      </c>
      <c r="I17" s="17">
        <f>+I16-F17</f>
        <v>7000</v>
      </c>
      <c r="J17" s="17"/>
      <c r="K17" s="17">
        <f>+K16-H17</f>
        <v>9100000</v>
      </c>
    </row>
    <row r="18" spans="2:15" ht="24.95" customHeight="1" x14ac:dyDescent="0.2">
      <c r="B18" s="15"/>
      <c r="C18" s="17"/>
      <c r="D18" s="17"/>
      <c r="E18" s="17"/>
      <c r="F18" s="17">
        <v>3000</v>
      </c>
      <c r="G18" s="17">
        <f>+D15</f>
        <v>1300</v>
      </c>
      <c r="H18" s="17">
        <f>+F18*D15</f>
        <v>3900000</v>
      </c>
      <c r="I18" s="17">
        <f>+I17-F18</f>
        <v>4000</v>
      </c>
      <c r="J18" s="17"/>
      <c r="K18" s="17">
        <f>+K17-H18</f>
        <v>5200000</v>
      </c>
      <c r="L18" s="23" t="s">
        <v>23</v>
      </c>
    </row>
    <row r="19" spans="2:15" ht="24.95" customHeight="1" x14ac:dyDescent="0.2">
      <c r="B19" s="24" t="s">
        <v>1</v>
      </c>
      <c r="C19" s="28">
        <f>SUM(E8:E15)</f>
        <v>43600000</v>
      </c>
      <c r="D19" s="29"/>
      <c r="E19" s="29"/>
      <c r="F19" s="30">
        <f>SUM(F9:F18)</f>
        <v>44000</v>
      </c>
      <c r="G19" s="31"/>
      <c r="H19" s="32">
        <f>SUM(H9:H16)</f>
        <v>32900000</v>
      </c>
      <c r="I19" s="31"/>
      <c r="J19" s="31"/>
      <c r="K19" s="31"/>
    </row>
    <row r="20" spans="2:15" x14ac:dyDescent="0.2">
      <c r="C20" s="8"/>
      <c r="F20" s="8"/>
      <c r="I20" s="8"/>
    </row>
    <row r="21" spans="2:15" ht="24.95" customHeight="1" x14ac:dyDescent="0.2">
      <c r="B21" s="8"/>
      <c r="C21" s="47" t="s">
        <v>32</v>
      </c>
      <c r="D21" s="47"/>
      <c r="E21" s="47"/>
      <c r="F21" s="8"/>
      <c r="H21" s="39" t="s">
        <v>27</v>
      </c>
      <c r="I21" s="39"/>
      <c r="J21" s="39"/>
      <c r="K21" s="39"/>
      <c r="L21" s="39"/>
    </row>
    <row r="22" spans="2:15" ht="24.95" customHeight="1" x14ac:dyDescent="0.2">
      <c r="B22" s="8"/>
      <c r="C22" s="56" t="s">
        <v>14</v>
      </c>
      <c r="D22" s="56"/>
      <c r="E22" s="56"/>
      <c r="F22" s="8"/>
      <c r="H22" s="46" t="s">
        <v>29</v>
      </c>
      <c r="I22" s="46"/>
      <c r="J22" s="46"/>
      <c r="K22" s="46"/>
      <c r="L22" s="46"/>
    </row>
    <row r="23" spans="2:15" ht="24.95" customHeight="1" x14ac:dyDescent="0.2">
      <c r="B23" s="8"/>
      <c r="C23" s="8"/>
      <c r="D23" s="42">
        <f>F19</f>
        <v>44000</v>
      </c>
      <c r="E23" s="8"/>
      <c r="F23" s="8"/>
      <c r="G23" s="8"/>
      <c r="H23" s="12"/>
      <c r="I23" s="12"/>
      <c r="J23" s="10"/>
      <c r="K23" s="11"/>
      <c r="L23" s="11"/>
      <c r="M23" s="8"/>
      <c r="N23" s="8"/>
      <c r="O23" s="8"/>
    </row>
    <row r="24" spans="2:15" ht="24.95" customHeight="1" x14ac:dyDescent="0.2">
      <c r="B24" s="8"/>
      <c r="C24" s="56" t="s">
        <v>21</v>
      </c>
      <c r="D24" s="56"/>
      <c r="E24" s="56"/>
      <c r="F24" s="8"/>
      <c r="H24" s="40" t="s">
        <v>8</v>
      </c>
      <c r="I24" s="12"/>
      <c r="J24" s="13" t="s">
        <v>1</v>
      </c>
      <c r="K24" s="57">
        <f>+D23*D25</f>
        <v>264000000</v>
      </c>
      <c r="L24" s="40"/>
    </row>
    <row r="25" spans="2:15" ht="24.95" customHeight="1" x14ac:dyDescent="0.2">
      <c r="B25" s="8"/>
      <c r="C25" s="8"/>
      <c r="D25" s="43">
        <v>6000</v>
      </c>
      <c r="E25" s="8"/>
      <c r="F25" s="8"/>
      <c r="H25" s="41" t="s">
        <v>9</v>
      </c>
      <c r="I25" s="12"/>
      <c r="J25" s="14" t="s">
        <v>1</v>
      </c>
      <c r="K25" s="58">
        <f>+H19</f>
        <v>32900000</v>
      </c>
      <c r="L25" s="41"/>
    </row>
    <row r="26" spans="2:15" ht="24.95" customHeight="1" x14ac:dyDescent="0.2">
      <c r="B26" s="8"/>
      <c r="C26" s="56" t="s">
        <v>16</v>
      </c>
      <c r="D26" s="56"/>
      <c r="E26" s="56"/>
      <c r="F26" s="8"/>
      <c r="H26" s="40" t="s">
        <v>10</v>
      </c>
      <c r="I26" s="12"/>
      <c r="J26" s="13" t="s">
        <v>1</v>
      </c>
      <c r="K26" s="57">
        <f>+K24-K25</f>
        <v>231100000</v>
      </c>
      <c r="L26" s="40"/>
    </row>
    <row r="27" spans="2:15" ht="24.95" customHeight="1" x14ac:dyDescent="0.2">
      <c r="B27" s="8"/>
      <c r="C27" s="8"/>
      <c r="D27" s="42">
        <v>100000</v>
      </c>
      <c r="E27" s="8"/>
      <c r="F27" s="8"/>
      <c r="H27" s="40" t="s">
        <v>11</v>
      </c>
      <c r="I27" s="12"/>
      <c r="J27" s="13" t="s">
        <v>1</v>
      </c>
      <c r="K27" s="57">
        <f>+D27</f>
        <v>100000</v>
      </c>
      <c r="L27" s="40"/>
    </row>
    <row r="28" spans="2:15" ht="24.95" customHeight="1" x14ac:dyDescent="0.2">
      <c r="B28" s="8"/>
      <c r="C28" s="56" t="s">
        <v>17</v>
      </c>
      <c r="D28" s="56"/>
      <c r="E28" s="56"/>
      <c r="F28" s="8"/>
      <c r="H28" s="40" t="s">
        <v>12</v>
      </c>
      <c r="I28" s="12"/>
      <c r="J28" s="13" t="s">
        <v>1</v>
      </c>
      <c r="K28" s="57">
        <f>+D29</f>
        <v>100000</v>
      </c>
      <c r="L28" s="40"/>
    </row>
    <row r="29" spans="2:15" ht="24.95" customHeight="1" x14ac:dyDescent="0.2">
      <c r="B29" s="8"/>
      <c r="C29" s="8"/>
      <c r="D29" s="42">
        <v>100000</v>
      </c>
      <c r="E29" s="8"/>
      <c r="F29" s="8"/>
      <c r="H29" s="40" t="s">
        <v>20</v>
      </c>
      <c r="I29" s="12"/>
      <c r="J29" s="13" t="s">
        <v>1</v>
      </c>
      <c r="K29" s="57">
        <f>+K26+K27-K28</f>
        <v>231100000</v>
      </c>
      <c r="L29" s="40"/>
    </row>
    <row r="30" spans="2:15" ht="24.95" customHeight="1" x14ac:dyDescent="0.2">
      <c r="B30" s="8"/>
      <c r="C30" s="56" t="s">
        <v>15</v>
      </c>
      <c r="D30" s="56"/>
      <c r="E30" s="56"/>
      <c r="F30" s="8"/>
      <c r="H30" s="40" t="s">
        <v>13</v>
      </c>
      <c r="I30" s="12"/>
      <c r="J30" s="13" t="s">
        <v>1</v>
      </c>
      <c r="K30" s="49">
        <f>IF(K29&gt;0, K29*D31,0)</f>
        <v>80885000</v>
      </c>
      <c r="L30" s="40"/>
    </row>
    <row r="31" spans="2:15" ht="24.95" customHeight="1" x14ac:dyDescent="0.2">
      <c r="B31" s="8"/>
      <c r="C31" s="8"/>
      <c r="D31" s="44">
        <v>0.35</v>
      </c>
      <c r="E31" s="8"/>
      <c r="F31" s="8"/>
      <c r="H31" s="41" t="str">
        <f>IF(J31&gt;0,"Utilidad","Pérdida")</f>
        <v>Utilidad</v>
      </c>
      <c r="I31" s="12"/>
      <c r="J31" s="38" t="s">
        <v>1</v>
      </c>
      <c r="K31" s="59">
        <f>+K29-K30</f>
        <v>150215000</v>
      </c>
      <c r="L31" s="41"/>
    </row>
    <row r="32" spans="2:15" x14ac:dyDescent="0.2">
      <c r="B32" s="8"/>
      <c r="C32" s="8"/>
      <c r="E32" s="8"/>
      <c r="F32" s="8"/>
    </row>
    <row r="33" spans="2:9" x14ac:dyDescent="0.2">
      <c r="B33" s="8"/>
      <c r="C33" s="8"/>
      <c r="E33" s="8"/>
      <c r="F33" s="8"/>
      <c r="I33" s="8"/>
    </row>
    <row r="34" spans="2:9" x14ac:dyDescent="0.2">
      <c r="B34" s="8"/>
      <c r="C34" s="8"/>
      <c r="D34" s="8"/>
      <c r="E34" s="8"/>
      <c r="F34" s="8"/>
      <c r="I34" s="8"/>
    </row>
    <row r="35" spans="2:9" x14ac:dyDescent="0.2">
      <c r="C35" s="8"/>
      <c r="F35" s="8"/>
      <c r="I35" s="8"/>
    </row>
    <row r="36" spans="2:9" x14ac:dyDescent="0.2">
      <c r="C36" s="8"/>
      <c r="F36" s="8"/>
      <c r="I36" s="8"/>
    </row>
  </sheetData>
  <mergeCells count="15">
    <mergeCell ref="C28:E28"/>
    <mergeCell ref="C30:E30"/>
    <mergeCell ref="B2:K2"/>
    <mergeCell ref="B5:B6"/>
    <mergeCell ref="C22:E22"/>
    <mergeCell ref="C24:E24"/>
    <mergeCell ref="C26:E26"/>
    <mergeCell ref="C21:E21"/>
    <mergeCell ref="H21:L21"/>
    <mergeCell ref="H22:L22"/>
    <mergeCell ref="C19:E19"/>
    <mergeCell ref="B3:K3"/>
    <mergeCell ref="C5:E5"/>
    <mergeCell ref="F5:H5"/>
    <mergeCell ref="I5:K5"/>
  </mergeCells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 tint="0.59999389629810485"/>
  </sheetPr>
  <dimension ref="B1:L32"/>
  <sheetViews>
    <sheetView showGridLines="0" zoomScaleNormal="100" workbookViewId="0">
      <selection activeCell="N22" sqref="N22"/>
    </sheetView>
  </sheetViews>
  <sheetFormatPr baseColWidth="10" defaultRowHeight="15" x14ac:dyDescent="0.3"/>
  <cols>
    <col min="1" max="1" width="3.140625" style="2" customWidth="1"/>
    <col min="2" max="11" width="15.7109375" style="2" customWidth="1"/>
    <col min="12" max="256" width="9.140625" style="2" customWidth="1"/>
    <col min="257" max="16384" width="11.42578125" style="2"/>
  </cols>
  <sheetData>
    <row r="1" spans="2:12" s="60" customFormat="1" ht="15" customHeight="1" x14ac:dyDescent="0.3">
      <c r="C1" s="61"/>
      <c r="D1" s="61"/>
      <c r="E1" s="61"/>
      <c r="F1" s="61"/>
      <c r="G1" s="61"/>
      <c r="H1" s="61"/>
      <c r="I1" s="61"/>
      <c r="J1" s="61"/>
      <c r="K1" s="61"/>
    </row>
    <row r="2" spans="2:12" ht="30" customHeight="1" x14ac:dyDescent="0.3">
      <c r="B2" s="33" t="s">
        <v>33</v>
      </c>
      <c r="C2" s="33"/>
      <c r="D2" s="33"/>
      <c r="E2" s="33"/>
      <c r="F2" s="33"/>
      <c r="G2" s="33"/>
      <c r="H2" s="33"/>
      <c r="I2" s="33"/>
      <c r="J2" s="33"/>
      <c r="K2" s="33"/>
    </row>
    <row r="3" spans="2:12" s="6" customFormat="1" ht="21" customHeight="1" x14ac:dyDescent="0.2">
      <c r="B3" s="34" t="s">
        <v>31</v>
      </c>
      <c r="C3" s="34"/>
      <c r="D3" s="34"/>
      <c r="E3" s="34"/>
      <c r="F3" s="34"/>
      <c r="G3" s="34"/>
      <c r="H3" s="34"/>
      <c r="I3" s="34"/>
      <c r="J3" s="34"/>
      <c r="K3" s="34"/>
    </row>
    <row r="4" spans="2:12" s="6" customFormat="1" ht="30" customHeight="1" x14ac:dyDescent="0.2">
      <c r="B4" s="9" t="s">
        <v>2</v>
      </c>
      <c r="C4" s="9" t="s">
        <v>0</v>
      </c>
      <c r="D4" s="9"/>
      <c r="E4" s="9"/>
      <c r="F4" s="9" t="s">
        <v>6</v>
      </c>
      <c r="G4" s="9"/>
      <c r="H4" s="9"/>
      <c r="I4" s="9" t="s">
        <v>7</v>
      </c>
      <c r="J4" s="9"/>
      <c r="K4" s="9"/>
    </row>
    <row r="5" spans="2:12" s="6" customFormat="1" ht="30" customHeight="1" x14ac:dyDescent="0.2">
      <c r="B5" s="9"/>
      <c r="C5" s="16" t="s">
        <v>3</v>
      </c>
      <c r="D5" s="16" t="s">
        <v>4</v>
      </c>
      <c r="E5" s="16" t="s">
        <v>5</v>
      </c>
      <c r="F5" s="16" t="s">
        <v>3</v>
      </c>
      <c r="G5" s="16" t="s">
        <v>4</v>
      </c>
      <c r="H5" s="16" t="s">
        <v>5</v>
      </c>
      <c r="I5" s="16" t="s">
        <v>3</v>
      </c>
      <c r="J5" s="16" t="s">
        <v>4</v>
      </c>
      <c r="K5" s="16" t="s">
        <v>5</v>
      </c>
    </row>
    <row r="6" spans="2:12" ht="24.95" customHeight="1" x14ac:dyDescent="0.3">
      <c r="B6" s="15">
        <v>36586</v>
      </c>
      <c r="C6" s="17"/>
      <c r="D6" s="17"/>
      <c r="E6" s="17"/>
      <c r="F6" s="17"/>
      <c r="G6" s="17"/>
      <c r="H6" s="17"/>
      <c r="I6" s="17">
        <v>8000</v>
      </c>
      <c r="J6" s="17">
        <v>1000</v>
      </c>
      <c r="K6" s="17">
        <f>+I6*J6</f>
        <v>8000000</v>
      </c>
      <c r="L6" s="23" t="s">
        <v>22</v>
      </c>
    </row>
    <row r="7" spans="2:12" ht="24.95" customHeight="1" x14ac:dyDescent="0.3">
      <c r="B7" s="15">
        <v>36590</v>
      </c>
      <c r="C7" s="17">
        <v>12000</v>
      </c>
      <c r="D7" s="17">
        <v>1100</v>
      </c>
      <c r="E7" s="17">
        <f>+C7*D7</f>
        <v>13200000</v>
      </c>
      <c r="F7" s="17"/>
      <c r="G7" s="17"/>
      <c r="H7" s="17"/>
      <c r="I7" s="17">
        <f>+I6+C7</f>
        <v>20000</v>
      </c>
      <c r="J7" s="17">
        <f>+K7/I7</f>
        <v>1060</v>
      </c>
      <c r="K7" s="17">
        <f>+K6+E7</f>
        <v>21200000</v>
      </c>
    </row>
    <row r="8" spans="2:12" ht="24.95" customHeight="1" x14ac:dyDescent="0.3">
      <c r="B8" s="15">
        <v>36593</v>
      </c>
      <c r="C8" s="17"/>
      <c r="D8" s="17"/>
      <c r="E8" s="17">
        <f t="shared" ref="E8:E13" si="0">+C8*D8</f>
        <v>0</v>
      </c>
      <c r="F8" s="17">
        <v>14000</v>
      </c>
      <c r="G8" s="17">
        <f>+J7</f>
        <v>1060</v>
      </c>
      <c r="H8" s="17">
        <f t="shared" ref="H8:H13" si="1">+F8*G8</f>
        <v>14840000</v>
      </c>
      <c r="I8" s="17">
        <f>+I7-F8</f>
        <v>6000</v>
      </c>
      <c r="J8" s="17">
        <f t="shared" ref="J8:J13" si="2">+K8/I8</f>
        <v>1060</v>
      </c>
      <c r="K8" s="17">
        <f>+K7-H8</f>
        <v>6360000</v>
      </c>
    </row>
    <row r="9" spans="2:12" ht="24.95" customHeight="1" x14ac:dyDescent="0.3">
      <c r="B9" s="15">
        <v>36597</v>
      </c>
      <c r="C9" s="17">
        <v>13000</v>
      </c>
      <c r="D9" s="17">
        <v>900</v>
      </c>
      <c r="E9" s="17">
        <f t="shared" si="0"/>
        <v>11700000</v>
      </c>
      <c r="F9" s="17"/>
      <c r="G9" s="17"/>
      <c r="H9" s="17">
        <f t="shared" si="1"/>
        <v>0</v>
      </c>
      <c r="I9" s="17">
        <f>+I8+C9</f>
        <v>19000</v>
      </c>
      <c r="J9" s="17">
        <f t="shared" si="2"/>
        <v>950.52631578947364</v>
      </c>
      <c r="K9" s="17">
        <f>+K8+E9</f>
        <v>18060000</v>
      </c>
    </row>
    <row r="10" spans="2:12" ht="24.95" customHeight="1" x14ac:dyDescent="0.3">
      <c r="B10" s="15">
        <v>36603</v>
      </c>
      <c r="C10" s="17"/>
      <c r="D10" s="17"/>
      <c r="E10" s="17">
        <f t="shared" si="0"/>
        <v>0</v>
      </c>
      <c r="F10" s="17">
        <v>14000</v>
      </c>
      <c r="G10" s="17">
        <f>+J9</f>
        <v>950.52631578947364</v>
      </c>
      <c r="H10" s="17">
        <f t="shared" si="1"/>
        <v>13307368.421052631</v>
      </c>
      <c r="I10" s="17">
        <f>+I9-F10</f>
        <v>5000</v>
      </c>
      <c r="J10" s="17">
        <f t="shared" si="2"/>
        <v>950.52631578947376</v>
      </c>
      <c r="K10" s="17">
        <f>+K9-H10</f>
        <v>4752631.578947369</v>
      </c>
      <c r="L10" s="2" t="s">
        <v>1</v>
      </c>
    </row>
    <row r="11" spans="2:12" ht="24.95" customHeight="1" x14ac:dyDescent="0.3">
      <c r="B11" s="15">
        <v>36608</v>
      </c>
      <c r="C11" s="17">
        <v>8000</v>
      </c>
      <c r="D11" s="17">
        <v>1200</v>
      </c>
      <c r="E11" s="17">
        <f t="shared" si="0"/>
        <v>9600000</v>
      </c>
      <c r="F11" s="17"/>
      <c r="G11" s="17"/>
      <c r="H11" s="17">
        <f t="shared" si="1"/>
        <v>0</v>
      </c>
      <c r="I11" s="17">
        <f>+I10+C11</f>
        <v>13000</v>
      </c>
      <c r="J11" s="17">
        <f t="shared" si="2"/>
        <v>1104.0485829959514</v>
      </c>
      <c r="K11" s="17">
        <f>+K10+E11</f>
        <v>14352631.578947369</v>
      </c>
    </row>
    <row r="12" spans="2:12" ht="24.95" customHeight="1" x14ac:dyDescent="0.3">
      <c r="B12" s="15">
        <v>86</v>
      </c>
      <c r="C12" s="17">
        <v>7000</v>
      </c>
      <c r="D12" s="17">
        <v>1300</v>
      </c>
      <c r="E12" s="17">
        <f t="shared" si="0"/>
        <v>9100000</v>
      </c>
      <c r="F12" s="17"/>
      <c r="G12" s="17"/>
      <c r="H12" s="17">
        <f t="shared" si="1"/>
        <v>0</v>
      </c>
      <c r="I12" s="17">
        <f>+I11+C12</f>
        <v>20000</v>
      </c>
      <c r="J12" s="17">
        <f t="shared" si="2"/>
        <v>1172.6315789473686</v>
      </c>
      <c r="K12" s="17">
        <f>+K11+E12</f>
        <v>23452631.578947369</v>
      </c>
    </row>
    <row r="13" spans="2:12" ht="24.95" customHeight="1" x14ac:dyDescent="0.3">
      <c r="B13" s="15">
        <v>89</v>
      </c>
      <c r="C13" s="25"/>
      <c r="D13" s="25"/>
      <c r="E13" s="25">
        <f t="shared" si="0"/>
        <v>0</v>
      </c>
      <c r="F13" s="25">
        <v>16000</v>
      </c>
      <c r="G13" s="17">
        <f>+J12</f>
        <v>1172.6315789473686</v>
      </c>
      <c r="H13" s="25">
        <f t="shared" si="1"/>
        <v>18762105.263157897</v>
      </c>
      <c r="I13" s="17">
        <f>+I12-F13</f>
        <v>4000</v>
      </c>
      <c r="J13" s="17">
        <f t="shared" si="2"/>
        <v>1172.6315789473681</v>
      </c>
      <c r="K13" s="17">
        <f>+K12-H13</f>
        <v>4690526.3157894723</v>
      </c>
      <c r="L13" s="23" t="s">
        <v>23</v>
      </c>
    </row>
    <row r="14" spans="2:12" ht="24.95" customHeight="1" x14ac:dyDescent="0.3">
      <c r="B14" s="4" t="s">
        <v>1</v>
      </c>
      <c r="C14" s="62" t="s">
        <v>19</v>
      </c>
      <c r="D14" s="62"/>
      <c r="E14" s="62"/>
      <c r="F14" s="63">
        <f>SUM(F7:F13)</f>
        <v>44000</v>
      </c>
      <c r="H14" s="64">
        <f>SUM(H8:H13)</f>
        <v>46909473.684210524</v>
      </c>
      <c r="I14" s="4"/>
      <c r="J14" s="4"/>
      <c r="K14" s="4"/>
    </row>
    <row r="16" spans="2:12" ht="24.95" customHeight="1" x14ac:dyDescent="0.3">
      <c r="B16" s="47" t="s">
        <v>32</v>
      </c>
      <c r="C16" s="47"/>
      <c r="D16" s="47"/>
      <c r="F16" s="65" t="s">
        <v>18</v>
      </c>
      <c r="G16" s="65"/>
      <c r="H16" s="65"/>
      <c r="I16" s="65"/>
    </row>
    <row r="17" spans="2:9" ht="24.95" customHeight="1" x14ac:dyDescent="0.3">
      <c r="B17" s="56" t="s">
        <v>14</v>
      </c>
      <c r="C17" s="56"/>
      <c r="D17" s="56"/>
      <c r="F17" s="66" t="s">
        <v>36</v>
      </c>
      <c r="G17" s="66"/>
      <c r="H17" s="66"/>
      <c r="I17" s="66"/>
    </row>
    <row r="18" spans="2:9" ht="24.95" customHeight="1" x14ac:dyDescent="0.35">
      <c r="B18" s="8"/>
      <c r="C18" s="42">
        <f>F14</f>
        <v>44000</v>
      </c>
      <c r="D18" s="8"/>
      <c r="F18" s="5"/>
      <c r="G18" s="5"/>
      <c r="H18" s="52"/>
      <c r="I18" s="4"/>
    </row>
    <row r="19" spans="2:9" ht="24.95" customHeight="1" x14ac:dyDescent="0.3">
      <c r="B19" s="56" t="s">
        <v>21</v>
      </c>
      <c r="C19" s="56"/>
      <c r="D19" s="56"/>
      <c r="F19" s="40" t="s">
        <v>8</v>
      </c>
      <c r="G19" s="12"/>
      <c r="H19" s="13">
        <f>+C18*C20</f>
        <v>264000000</v>
      </c>
      <c r="I19" s="4"/>
    </row>
    <row r="20" spans="2:9" ht="24.95" customHeight="1" x14ac:dyDescent="0.3">
      <c r="B20" s="8"/>
      <c r="C20" s="43">
        <v>6000</v>
      </c>
      <c r="D20" s="8"/>
      <c r="F20" s="41" t="s">
        <v>9</v>
      </c>
      <c r="G20" s="12"/>
      <c r="H20" s="14">
        <f>H14</f>
        <v>46909473.684210524</v>
      </c>
      <c r="I20" s="4"/>
    </row>
    <row r="21" spans="2:9" ht="24.95" customHeight="1" x14ac:dyDescent="0.3">
      <c r="B21" s="56" t="s">
        <v>16</v>
      </c>
      <c r="C21" s="56"/>
      <c r="D21" s="56"/>
      <c r="F21" s="40" t="s">
        <v>10</v>
      </c>
      <c r="G21" s="12"/>
      <c r="H21" s="13">
        <f>+H19-H20</f>
        <v>217090526.31578946</v>
      </c>
      <c r="I21" s="4"/>
    </row>
    <row r="22" spans="2:9" ht="24.95" customHeight="1" x14ac:dyDescent="0.3">
      <c r="B22" s="8"/>
      <c r="C22" s="42">
        <v>100000</v>
      </c>
      <c r="D22" s="8"/>
      <c r="F22" s="40" t="s">
        <v>11</v>
      </c>
      <c r="G22" s="12"/>
      <c r="H22" s="13">
        <f>+C22</f>
        <v>100000</v>
      </c>
      <c r="I22" s="4"/>
    </row>
    <row r="23" spans="2:9" ht="24.95" customHeight="1" x14ac:dyDescent="0.3">
      <c r="B23" s="56" t="s">
        <v>17</v>
      </c>
      <c r="C23" s="56"/>
      <c r="D23" s="56"/>
      <c r="F23" s="40" t="s">
        <v>12</v>
      </c>
      <c r="G23" s="12"/>
      <c r="H23" s="13">
        <f>+C24</f>
        <v>100000</v>
      </c>
      <c r="I23" s="4"/>
    </row>
    <row r="24" spans="2:9" ht="24.95" customHeight="1" x14ac:dyDescent="0.3">
      <c r="B24" s="8"/>
      <c r="C24" s="42">
        <v>100000</v>
      </c>
      <c r="D24" s="8"/>
      <c r="F24" s="40" t="s">
        <v>20</v>
      </c>
      <c r="G24" s="12"/>
      <c r="H24" s="13">
        <f>+H21+H22-H23</f>
        <v>217090526.31578946</v>
      </c>
      <c r="I24" s="4"/>
    </row>
    <row r="25" spans="2:9" ht="24.95" customHeight="1" x14ac:dyDescent="0.3">
      <c r="B25" s="56" t="s">
        <v>15</v>
      </c>
      <c r="C25" s="56"/>
      <c r="D25" s="56"/>
      <c r="F25" s="40" t="s">
        <v>13</v>
      </c>
      <c r="G25" s="12"/>
      <c r="H25" s="13">
        <f>IF(H24&gt;0, H24*C26,0)</f>
        <v>75981684.210526302</v>
      </c>
      <c r="I25" s="4"/>
    </row>
    <row r="26" spans="2:9" ht="24.95" customHeight="1" x14ac:dyDescent="0.3">
      <c r="B26" s="8"/>
      <c r="C26" s="44">
        <v>0.35</v>
      </c>
      <c r="D26" s="8"/>
      <c r="F26" s="41" t="str">
        <f>IF(I26&gt;0,"Utilidad","Pérdida")</f>
        <v>Pérdida</v>
      </c>
      <c r="G26" s="12"/>
      <c r="H26" s="38">
        <f>+H24-H25</f>
        <v>141108842.10526317</v>
      </c>
      <c r="I26" s="4"/>
    </row>
    <row r="27" spans="2:9" x14ac:dyDescent="0.3">
      <c r="B27" s="4"/>
      <c r="C27" s="4"/>
      <c r="D27" s="4"/>
      <c r="F27" s="53"/>
      <c r="G27" s="53"/>
    </row>
    <row r="28" spans="2:9" x14ac:dyDescent="0.3">
      <c r="B28" s="4"/>
      <c r="C28" s="4"/>
      <c r="D28" s="4"/>
    </row>
    <row r="29" spans="2:9" x14ac:dyDescent="0.3">
      <c r="B29" s="4"/>
      <c r="C29" s="4"/>
      <c r="D29" s="4"/>
      <c r="E29" s="54"/>
    </row>
    <row r="30" spans="2:9" x14ac:dyDescent="0.3">
      <c r="B30" s="4"/>
      <c r="C30" s="4"/>
      <c r="D30" s="4"/>
    </row>
    <row r="31" spans="2:9" x14ac:dyDescent="0.3">
      <c r="B31" s="4"/>
      <c r="C31" s="4"/>
      <c r="D31" s="4"/>
    </row>
    <row r="32" spans="2:9" x14ac:dyDescent="0.3">
      <c r="B32" s="4"/>
      <c r="C32" s="4"/>
      <c r="D32" s="4"/>
    </row>
  </sheetData>
  <mergeCells count="15">
    <mergeCell ref="B23:D23"/>
    <mergeCell ref="B25:D25"/>
    <mergeCell ref="B2:K2"/>
    <mergeCell ref="B4:B5"/>
    <mergeCell ref="B17:D17"/>
    <mergeCell ref="B19:D19"/>
    <mergeCell ref="B21:D21"/>
    <mergeCell ref="B3:K3"/>
    <mergeCell ref="B16:D16"/>
    <mergeCell ref="F16:I16"/>
    <mergeCell ref="F17:I17"/>
    <mergeCell ref="C14:E14"/>
    <mergeCell ref="C4:E4"/>
    <mergeCell ref="F4:H4"/>
    <mergeCell ref="I4:K4"/>
  </mergeCells>
  <pageMargins left="0.75" right="0.75" top="1" bottom="1" header="0" footer="0"/>
  <pageSetup orientation="portrait" horizontalDpi="120" verticalDpi="144" copies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J16"/>
  <sheetViews>
    <sheetView showGridLines="0" workbookViewId="0">
      <selection activeCell="F20" sqref="F20"/>
    </sheetView>
  </sheetViews>
  <sheetFormatPr baseColWidth="10" defaultRowHeight="15" x14ac:dyDescent="0.3"/>
  <cols>
    <col min="1" max="1" width="25.7109375" style="2" customWidth="1"/>
    <col min="2" max="2" width="6.5703125" style="2" customWidth="1"/>
    <col min="3" max="3" width="1.5703125" style="2" customWidth="1"/>
    <col min="4" max="4" width="25.7109375" style="2" customWidth="1"/>
    <col min="5" max="5" width="5.7109375" style="2" hidden="1" customWidth="1"/>
    <col min="6" max="6" width="25.7109375" style="2" customWidth="1"/>
    <col min="7" max="7" width="5.7109375" style="2" hidden="1" customWidth="1"/>
    <col min="8" max="8" width="25.7109375" style="2" customWidth="1"/>
    <col min="9" max="9" width="5.7109375" style="2" hidden="1" customWidth="1"/>
    <col min="10" max="10" width="25.7109375" style="2" customWidth="1"/>
    <col min="11" max="256" width="9.140625" style="2" customWidth="1"/>
    <col min="257" max="16384" width="11.42578125" style="2"/>
  </cols>
  <sheetData>
    <row r="1" spans="1:10" ht="19.5" customHeight="1" x14ac:dyDescent="0.3"/>
    <row r="2" spans="1:10" ht="30" customHeight="1" x14ac:dyDescent="0.3">
      <c r="A2" s="67" t="s">
        <v>34</v>
      </c>
      <c r="B2" s="67"/>
      <c r="C2" s="67"/>
      <c r="D2" s="67"/>
      <c r="E2" s="67"/>
      <c r="F2" s="67"/>
      <c r="G2" s="67"/>
      <c r="H2" s="67"/>
      <c r="I2" s="67"/>
      <c r="J2" s="68"/>
    </row>
    <row r="4" spans="1:10" s="20" customFormat="1" ht="24.95" customHeight="1" x14ac:dyDescent="0.2">
      <c r="A4" s="69" t="s">
        <v>14</v>
      </c>
    </row>
    <row r="5" spans="1:10" s="20" customFormat="1" ht="24.95" customHeight="1" x14ac:dyDescent="0.2">
      <c r="A5" s="71">
        <f>Promedio!C18</f>
        <v>44000</v>
      </c>
      <c r="D5" s="74" t="s">
        <v>18</v>
      </c>
      <c r="F5" s="74" t="s">
        <v>25</v>
      </c>
      <c r="H5" s="74" t="s">
        <v>24</v>
      </c>
      <c r="J5" s="74" t="s">
        <v>26</v>
      </c>
    </row>
    <row r="6" spans="1:10" s="20" customFormat="1" ht="24.95" customHeight="1" x14ac:dyDescent="0.2">
      <c r="A6" s="70" t="s">
        <v>21</v>
      </c>
      <c r="D6" s="75" t="s">
        <v>8</v>
      </c>
      <c r="E6" s="75"/>
      <c r="F6" s="17">
        <f>+A5*A7</f>
        <v>264000000</v>
      </c>
      <c r="G6" s="75"/>
      <c r="H6" s="17">
        <f>+F6</f>
        <v>264000000</v>
      </c>
      <c r="I6" s="75"/>
      <c r="J6" s="17">
        <f>+H6</f>
        <v>264000000</v>
      </c>
    </row>
    <row r="7" spans="1:10" s="20" customFormat="1" ht="24.95" customHeight="1" x14ac:dyDescent="0.2">
      <c r="A7" s="72">
        <v>6000</v>
      </c>
      <c r="D7" s="76" t="s">
        <v>9</v>
      </c>
      <c r="E7" s="75"/>
      <c r="F7" s="18">
        <f>+Promedio!H14</f>
        <v>46909473.684210524</v>
      </c>
      <c r="G7" s="75"/>
      <c r="H7" s="18">
        <f>+PEPS!H19</f>
        <v>32900000</v>
      </c>
      <c r="I7" s="75"/>
      <c r="J7" s="18">
        <f>+UEPS!H23</f>
        <v>37000000</v>
      </c>
    </row>
    <row r="8" spans="1:10" s="20" customFormat="1" ht="24.95" customHeight="1" x14ac:dyDescent="0.2">
      <c r="D8" s="75" t="s">
        <v>10</v>
      </c>
      <c r="E8" s="75"/>
      <c r="F8" s="17">
        <f>+F6-F7</f>
        <v>217090526.31578946</v>
      </c>
      <c r="G8" s="75"/>
      <c r="H8" s="17">
        <f>+H6-H7</f>
        <v>231100000</v>
      </c>
      <c r="I8" s="75"/>
      <c r="J8" s="17">
        <f>+J6-J7</f>
        <v>227000000</v>
      </c>
    </row>
    <row r="9" spans="1:10" s="20" customFormat="1" ht="24.95" customHeight="1" x14ac:dyDescent="0.2">
      <c r="D9" s="75" t="s">
        <v>11</v>
      </c>
      <c r="E9" s="75"/>
      <c r="F9" s="17">
        <f>+A11</f>
        <v>100000</v>
      </c>
      <c r="G9" s="75"/>
      <c r="H9" s="17">
        <f>+F9</f>
        <v>100000</v>
      </c>
      <c r="I9" s="75"/>
      <c r="J9" s="17">
        <f>+A11</f>
        <v>100000</v>
      </c>
    </row>
    <row r="10" spans="1:10" s="20" customFormat="1" ht="24.95" customHeight="1" x14ac:dyDescent="0.2">
      <c r="A10" s="69" t="s">
        <v>16</v>
      </c>
      <c r="D10" s="75" t="s">
        <v>12</v>
      </c>
      <c r="E10" s="75"/>
      <c r="F10" s="17">
        <f>+A13</f>
        <v>100000</v>
      </c>
      <c r="G10" s="75"/>
      <c r="H10" s="17">
        <f>+F10</f>
        <v>100000</v>
      </c>
      <c r="I10" s="75"/>
      <c r="J10" s="17">
        <f>+A13</f>
        <v>100000</v>
      </c>
    </row>
    <row r="11" spans="1:10" s="20" customFormat="1" ht="24.95" customHeight="1" x14ac:dyDescent="0.2">
      <c r="A11" s="71">
        <v>100000</v>
      </c>
      <c r="D11" s="75" t="s">
        <v>20</v>
      </c>
      <c r="E11" s="75"/>
      <c r="F11" s="17">
        <f>+F8+F9-F10</f>
        <v>217090526.31578946</v>
      </c>
      <c r="G11" s="75"/>
      <c r="H11" s="17">
        <f>+H8+H9-H10</f>
        <v>231100000</v>
      </c>
      <c r="I11" s="75"/>
      <c r="J11" s="17">
        <f>+J8+J9-J10</f>
        <v>227000000</v>
      </c>
    </row>
    <row r="12" spans="1:10" s="20" customFormat="1" ht="24.95" customHeight="1" x14ac:dyDescent="0.2">
      <c r="A12" s="70" t="s">
        <v>17</v>
      </c>
      <c r="D12" s="75" t="s">
        <v>13</v>
      </c>
      <c r="E12" s="75"/>
      <c r="F12" s="17">
        <f>IF(F11&gt;0, F11*A15,0)</f>
        <v>75981684.210526302</v>
      </c>
      <c r="G12" s="75"/>
      <c r="H12" s="17">
        <f>IF(H11&gt;0, H11*A15,0)</f>
        <v>80885000</v>
      </c>
      <c r="I12" s="75"/>
      <c r="J12" s="17">
        <f>IF(J11&gt;0, J11*A15,0)</f>
        <v>79450000</v>
      </c>
    </row>
    <row r="13" spans="1:10" s="20" customFormat="1" ht="24.95" customHeight="1" x14ac:dyDescent="0.2">
      <c r="A13" s="71">
        <v>100000</v>
      </c>
      <c r="D13" s="76" t="str">
        <f>IF(F13&gt;0,"Utilidad","Pérdida")</f>
        <v>Utilidad</v>
      </c>
      <c r="E13" s="75"/>
      <c r="F13" s="77">
        <f>+F11-F12</f>
        <v>141108842.10526317</v>
      </c>
      <c r="G13" s="75"/>
      <c r="H13" s="77">
        <f>+H11-H12</f>
        <v>150215000</v>
      </c>
      <c r="I13" s="75"/>
      <c r="J13" s="77">
        <f>+J11-J12</f>
        <v>147550000</v>
      </c>
    </row>
    <row r="14" spans="1:10" s="20" customFormat="1" ht="24.95" customHeight="1" x14ac:dyDescent="0.2">
      <c r="A14" s="70" t="s">
        <v>15</v>
      </c>
    </row>
    <row r="15" spans="1:10" s="20" customFormat="1" ht="24.95" customHeight="1" x14ac:dyDescent="0.2">
      <c r="A15" s="73">
        <v>0.35</v>
      </c>
    </row>
    <row r="16" spans="1:10" x14ac:dyDescent="0.3">
      <c r="C16" s="54"/>
    </row>
  </sheetData>
  <mergeCells count="1">
    <mergeCell ref="A2:J2"/>
  </mergeCells>
  <pageMargins left="0.75" right="0.75" top="1" bottom="1" header="0" footer="0"/>
  <pageSetup orientation="portrait" horizontalDpi="120" verticalDpi="144" copies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 Emprendepyme shop</vt:lpstr>
      <vt:lpstr>UEPS</vt:lpstr>
      <vt:lpstr>PEPS</vt:lpstr>
      <vt:lpstr>Promedio</vt:lpstr>
      <vt:lpstr>Comparación métodos</vt:lpstr>
    </vt:vector>
  </TitlesOfParts>
  <Company>POLITECNICO GRANCOLOMBIANO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Emprendepyme</dc:creator>
  <cp:lastModifiedBy>Summon</cp:lastModifiedBy>
  <cp:lastPrinted>2000-07-05T21:09:52Z</cp:lastPrinted>
  <dcterms:created xsi:type="dcterms:W3CDTF">1999-02-02T00:02:38Z</dcterms:created>
  <dcterms:modified xsi:type="dcterms:W3CDTF">2022-07-22T11:28:05Z</dcterms:modified>
</cp:coreProperties>
</file>